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ondo\Desktop\"/>
    </mc:Choice>
  </mc:AlternateContent>
  <bookViews>
    <workbookView xWindow="0" yWindow="0" windowWidth="20490" windowHeight="7410" tabRatio="799"/>
  </bookViews>
  <sheets>
    <sheet name="店舗会議資料" sheetId="73" r:id="rId1"/>
    <sheet name="作業CSV" sheetId="74" r:id="rId2"/>
    <sheet name="問合せCSV" sheetId="75" r:id="rId3"/>
    <sheet name="タイムマネジメント" sheetId="76" r:id="rId4"/>
    <sheet name="今月受注" sheetId="77" r:id="rId5"/>
    <sheet name="来月受注" sheetId="78" r:id="rId6"/>
  </sheets>
  <definedNames>
    <definedName name="_xlnm._FilterDatabase" localSheetId="1" hidden="1">作業CSV!$A$1:$AC$45</definedName>
    <definedName name="_xlnm._FilterDatabase" localSheetId="2" hidden="1">問合せCSV!$A$1:$Q$73</definedName>
    <definedName name="_xlnm.Print_Area" localSheetId="0">店舗会議資料!$A$1:$AM$84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73" l="1"/>
  <c r="S9" i="73"/>
  <c r="AB9" i="73" l="1"/>
  <c r="Q10" i="73"/>
  <c r="L10" i="73"/>
  <c r="H7" i="76" l="1"/>
  <c r="AH15" i="73" l="1"/>
  <c r="AF15" i="73"/>
  <c r="AH49" i="73"/>
  <c r="AH50" i="73"/>
  <c r="AH51" i="73"/>
  <c r="AH48" i="73"/>
  <c r="AF49" i="73"/>
  <c r="AF50" i="73"/>
  <c r="AF51" i="73"/>
  <c r="AF48" i="73"/>
  <c r="AC49" i="73"/>
  <c r="AC50" i="73"/>
  <c r="AC51" i="73"/>
  <c r="AC48" i="73"/>
  <c r="AH16" i="73"/>
  <c r="AH17" i="73"/>
  <c r="AH18" i="73"/>
  <c r="AH19" i="73"/>
  <c r="AH20" i="73"/>
  <c r="AH21" i="73"/>
  <c r="AH22" i="73"/>
  <c r="AH23" i="73"/>
  <c r="AH24" i="73"/>
  <c r="AH25" i="73"/>
  <c r="AH26" i="73"/>
  <c r="AH27" i="73"/>
  <c r="AH28" i="73"/>
  <c r="AH29" i="73"/>
  <c r="AH30" i="73"/>
  <c r="AH31" i="73"/>
  <c r="AH32" i="73"/>
  <c r="AH33" i="73"/>
  <c r="AH34" i="73"/>
  <c r="AH35" i="73"/>
  <c r="AH36" i="73"/>
  <c r="AH37" i="73"/>
  <c r="AH38" i="73"/>
  <c r="AH39" i="73"/>
  <c r="AH40" i="73"/>
  <c r="AH41" i="73"/>
  <c r="AH42" i="73"/>
  <c r="AH43" i="73"/>
  <c r="AH44" i="73"/>
  <c r="AH45" i="73"/>
  <c r="AH46" i="73"/>
  <c r="AF16" i="73"/>
  <c r="AF17" i="73"/>
  <c r="AF18" i="73"/>
  <c r="AF19" i="73"/>
  <c r="AF20" i="73"/>
  <c r="AF21" i="73"/>
  <c r="AF22" i="73"/>
  <c r="AF23" i="73"/>
  <c r="AF24" i="73"/>
  <c r="AF25" i="73"/>
  <c r="AF26" i="73"/>
  <c r="AF27" i="73"/>
  <c r="AF28" i="73"/>
  <c r="AF29" i="73"/>
  <c r="AF30" i="73"/>
  <c r="AF31" i="73"/>
  <c r="AF32" i="73"/>
  <c r="AF33" i="73"/>
  <c r="AF34" i="73"/>
  <c r="AF35" i="73"/>
  <c r="AF36" i="73"/>
  <c r="AF37" i="73"/>
  <c r="AF38" i="73"/>
  <c r="AF39" i="73"/>
  <c r="AF40" i="73"/>
  <c r="AF41" i="73"/>
  <c r="AF42" i="73"/>
  <c r="AF43" i="73"/>
  <c r="AF44" i="73"/>
  <c r="AF45" i="73"/>
  <c r="AF46" i="73"/>
  <c r="AC16" i="73"/>
  <c r="AC17" i="73"/>
  <c r="AC18" i="73"/>
  <c r="AC19" i="73"/>
  <c r="AC20" i="73"/>
  <c r="AC21" i="73"/>
  <c r="AC22" i="73"/>
  <c r="AC23" i="73"/>
  <c r="AC24" i="73"/>
  <c r="AC25" i="73"/>
  <c r="AC26" i="73"/>
  <c r="AC27" i="73"/>
  <c r="AC28" i="73"/>
  <c r="AC29" i="73"/>
  <c r="AC30" i="73"/>
  <c r="AC31" i="73"/>
  <c r="AC32" i="73"/>
  <c r="AC33" i="73"/>
  <c r="AC34" i="73"/>
  <c r="AC35" i="73"/>
  <c r="AC36" i="73"/>
  <c r="AC37" i="73"/>
  <c r="AC38" i="73"/>
  <c r="AC39" i="73"/>
  <c r="AC40" i="73"/>
  <c r="AC41" i="73"/>
  <c r="AC42" i="73"/>
  <c r="AC43" i="73"/>
  <c r="AC44" i="73"/>
  <c r="AC45" i="73"/>
  <c r="AC46" i="73"/>
  <c r="AC15" i="73"/>
  <c r="R51" i="73"/>
  <c r="P51" i="73"/>
  <c r="N51" i="73"/>
  <c r="L51" i="73"/>
  <c r="R50" i="73"/>
  <c r="P50" i="73"/>
  <c r="N50" i="73"/>
  <c r="L50" i="73"/>
  <c r="R49" i="73"/>
  <c r="P49" i="73"/>
  <c r="N49" i="73"/>
  <c r="L49" i="73"/>
  <c r="R48" i="73"/>
  <c r="P48" i="73"/>
  <c r="N48" i="73"/>
  <c r="L48" i="73"/>
  <c r="L16" i="73"/>
  <c r="N16" i="73"/>
  <c r="P16" i="73"/>
  <c r="R16" i="73"/>
  <c r="L17" i="73"/>
  <c r="N17" i="73"/>
  <c r="P17" i="73"/>
  <c r="R17" i="73"/>
  <c r="L18" i="73"/>
  <c r="N18" i="73"/>
  <c r="P18" i="73"/>
  <c r="R18" i="73"/>
  <c r="L19" i="73"/>
  <c r="N19" i="73"/>
  <c r="P19" i="73"/>
  <c r="R19" i="73"/>
  <c r="L20" i="73"/>
  <c r="N20" i="73"/>
  <c r="P20" i="73"/>
  <c r="R20" i="73"/>
  <c r="L21" i="73"/>
  <c r="N21" i="73"/>
  <c r="P21" i="73"/>
  <c r="R21" i="73"/>
  <c r="L22" i="73"/>
  <c r="N22" i="73"/>
  <c r="P22" i="73"/>
  <c r="R22" i="73"/>
  <c r="L23" i="73"/>
  <c r="N23" i="73"/>
  <c r="P23" i="73"/>
  <c r="R23" i="73"/>
  <c r="L24" i="73"/>
  <c r="N24" i="73"/>
  <c r="P24" i="73"/>
  <c r="R24" i="73"/>
  <c r="L25" i="73"/>
  <c r="N25" i="73"/>
  <c r="P25" i="73"/>
  <c r="R25" i="73"/>
  <c r="L26" i="73"/>
  <c r="N26" i="73"/>
  <c r="P26" i="73"/>
  <c r="R26" i="73"/>
  <c r="L27" i="73"/>
  <c r="N27" i="73"/>
  <c r="P27" i="73"/>
  <c r="R27" i="73"/>
  <c r="L28" i="73"/>
  <c r="N28" i="73"/>
  <c r="P28" i="73"/>
  <c r="R28" i="73"/>
  <c r="L29" i="73"/>
  <c r="N29" i="73"/>
  <c r="P29" i="73"/>
  <c r="R29" i="73"/>
  <c r="L30" i="73"/>
  <c r="N30" i="73"/>
  <c r="P30" i="73"/>
  <c r="R30" i="73"/>
  <c r="L31" i="73"/>
  <c r="N31" i="73"/>
  <c r="P31" i="73"/>
  <c r="R31" i="73"/>
  <c r="L32" i="73"/>
  <c r="N32" i="73"/>
  <c r="P32" i="73"/>
  <c r="R32" i="73"/>
  <c r="L33" i="73"/>
  <c r="N33" i="73"/>
  <c r="P33" i="73"/>
  <c r="R33" i="73"/>
  <c r="L34" i="73"/>
  <c r="N34" i="73"/>
  <c r="P34" i="73"/>
  <c r="R34" i="73"/>
  <c r="L35" i="73"/>
  <c r="N35" i="73"/>
  <c r="P35" i="73"/>
  <c r="R35" i="73"/>
  <c r="L36" i="73"/>
  <c r="N36" i="73"/>
  <c r="P36" i="73"/>
  <c r="R36" i="73"/>
  <c r="L37" i="73"/>
  <c r="N37" i="73"/>
  <c r="P37" i="73"/>
  <c r="R37" i="73"/>
  <c r="L38" i="73"/>
  <c r="N38" i="73"/>
  <c r="P38" i="73"/>
  <c r="R38" i="73"/>
  <c r="L39" i="73"/>
  <c r="N39" i="73"/>
  <c r="P39" i="73"/>
  <c r="R39" i="73"/>
  <c r="L40" i="73"/>
  <c r="N40" i="73"/>
  <c r="P40" i="73"/>
  <c r="R40" i="73"/>
  <c r="L41" i="73"/>
  <c r="N41" i="73"/>
  <c r="P41" i="73"/>
  <c r="R41" i="73"/>
  <c r="L42" i="73"/>
  <c r="N42" i="73"/>
  <c r="P42" i="73"/>
  <c r="R42" i="73"/>
  <c r="L43" i="73"/>
  <c r="N43" i="73"/>
  <c r="P43" i="73"/>
  <c r="R43" i="73"/>
  <c r="L44" i="73"/>
  <c r="N44" i="73"/>
  <c r="P44" i="73"/>
  <c r="R44" i="73"/>
  <c r="L45" i="73"/>
  <c r="N45" i="73"/>
  <c r="P45" i="73"/>
  <c r="R45" i="73"/>
  <c r="L46" i="73"/>
  <c r="N46" i="73"/>
  <c r="P46" i="73"/>
  <c r="R46" i="73"/>
  <c r="N15" i="73"/>
  <c r="R15" i="73"/>
  <c r="P15" i="73"/>
  <c r="L15" i="73"/>
  <c r="E52" i="73"/>
  <c r="G82" i="73"/>
  <c r="D82" i="73"/>
  <c r="A82" i="73"/>
  <c r="M78" i="73"/>
  <c r="J78" i="73"/>
  <c r="G78" i="73"/>
  <c r="D78" i="73"/>
  <c r="AL15" i="73" l="1"/>
  <c r="AF52" i="73"/>
  <c r="AJ15" i="73"/>
  <c r="AF47" i="73"/>
  <c r="H266" i="76"/>
  <c r="G266" i="76"/>
  <c r="F266" i="76"/>
  <c r="E266" i="76"/>
  <c r="D266" i="76"/>
  <c r="C266" i="76"/>
  <c r="B266" i="76"/>
  <c r="G7" i="76"/>
  <c r="F7" i="76"/>
  <c r="E7" i="76"/>
  <c r="D7" i="76"/>
  <c r="C7" i="76"/>
  <c r="C9" i="76" s="1"/>
  <c r="C11" i="76" s="1"/>
  <c r="B7" i="76"/>
  <c r="A78" i="73" l="1"/>
  <c r="T52" i="73"/>
  <c r="C91" i="73" l="1"/>
  <c r="F91" i="73"/>
  <c r="H91" i="73"/>
  <c r="D91" i="73"/>
  <c r="E91" i="73"/>
  <c r="G91" i="73"/>
  <c r="V8" i="73"/>
  <c r="V10" i="73" s="1"/>
  <c r="B91" i="73"/>
  <c r="T47" i="73"/>
  <c r="T53" i="73" s="1"/>
  <c r="E47" i="73"/>
  <c r="E53" i="73" s="1"/>
  <c r="AC47" i="73" l="1"/>
  <c r="V47" i="73"/>
  <c r="AJ49" i="73" l="1"/>
  <c r="AJ16" i="73"/>
  <c r="AJ23" i="73"/>
  <c r="AJ28" i="73"/>
  <c r="AJ29" i="73"/>
  <c r="AJ34" i="73"/>
  <c r="AJ41" i="73"/>
  <c r="AL42" i="73" l="1"/>
  <c r="AJ42" i="73"/>
  <c r="AL26" i="73"/>
  <c r="AJ26" i="73"/>
  <c r="AL18" i="73"/>
  <c r="AJ18" i="73"/>
  <c r="AL33" i="73"/>
  <c r="AJ33" i="73"/>
  <c r="AL25" i="73"/>
  <c r="AJ25" i="73"/>
  <c r="AL17" i="73"/>
  <c r="AJ17" i="73"/>
  <c r="AL40" i="73"/>
  <c r="AJ40" i="73"/>
  <c r="AL32" i="73"/>
  <c r="AJ32" i="73"/>
  <c r="AL24" i="73"/>
  <c r="AJ24" i="73"/>
  <c r="AL39" i="73"/>
  <c r="AJ39" i="73"/>
  <c r="AL31" i="73"/>
  <c r="AJ31" i="73"/>
  <c r="AL46" i="73"/>
  <c r="AJ46" i="73"/>
  <c r="AL38" i="73"/>
  <c r="AJ38" i="73"/>
  <c r="AL30" i="73"/>
  <c r="AJ30" i="73"/>
  <c r="AL22" i="73"/>
  <c r="AJ22" i="73"/>
  <c r="AL45" i="73"/>
  <c r="AJ45" i="73"/>
  <c r="AL37" i="73"/>
  <c r="AJ37" i="73"/>
  <c r="AL21" i="73"/>
  <c r="AJ21" i="73"/>
  <c r="AL50" i="73"/>
  <c r="AJ50" i="73"/>
  <c r="AL44" i="73"/>
  <c r="AJ44" i="73"/>
  <c r="AL36" i="73"/>
  <c r="AJ36" i="73"/>
  <c r="AL20" i="73"/>
  <c r="AJ20" i="73"/>
  <c r="AL51" i="73"/>
  <c r="AJ51" i="73"/>
  <c r="AL43" i="73"/>
  <c r="AJ43" i="73"/>
  <c r="AL35" i="73"/>
  <c r="AJ35" i="73"/>
  <c r="AL27" i="73"/>
  <c r="AJ27" i="73"/>
  <c r="AL19" i="73"/>
  <c r="AJ19" i="73"/>
  <c r="AL34" i="73"/>
  <c r="AL41" i="73"/>
  <c r="AL16" i="73"/>
  <c r="AL23" i="73"/>
  <c r="AL49" i="73"/>
  <c r="AL29" i="73"/>
  <c r="AL28" i="73"/>
  <c r="G16" i="73" l="1"/>
  <c r="X16" i="73" s="1"/>
  <c r="Z16" i="73" s="1"/>
  <c r="AJ48" i="73"/>
  <c r="G17" i="73"/>
  <c r="G18" i="73"/>
  <c r="G20" i="73"/>
  <c r="G21" i="73"/>
  <c r="G22" i="73"/>
  <c r="G23" i="73"/>
  <c r="G24" i="73"/>
  <c r="G25" i="73"/>
  <c r="G26" i="73"/>
  <c r="G28" i="73"/>
  <c r="G29" i="73"/>
  <c r="G30" i="73"/>
  <c r="G31" i="73"/>
  <c r="G32" i="73"/>
  <c r="G33" i="73"/>
  <c r="G34" i="73"/>
  <c r="G36" i="73"/>
  <c r="G37" i="73"/>
  <c r="G38" i="73"/>
  <c r="G39" i="73"/>
  <c r="G40" i="73"/>
  <c r="G41" i="73"/>
  <c r="G42" i="73"/>
  <c r="G44" i="73"/>
  <c r="G45" i="73"/>
  <c r="G46" i="73"/>
  <c r="G35" i="73" l="1"/>
  <c r="G27" i="73"/>
  <c r="G19" i="73"/>
  <c r="G43" i="73"/>
  <c r="G15" i="73"/>
  <c r="X15" i="73" s="1"/>
  <c r="Z15" i="73" s="1"/>
  <c r="AH47" i="73"/>
  <c r="L47" i="73"/>
  <c r="P47" i="73"/>
  <c r="R47" i="73"/>
  <c r="I15" i="73" l="1"/>
  <c r="G47" i="73"/>
  <c r="I16" i="73"/>
  <c r="AJ47" i="73"/>
  <c r="AF53" i="73"/>
  <c r="AL47" i="73"/>
  <c r="N47" i="73"/>
  <c r="I30" i="73" l="1"/>
  <c r="X30" i="73"/>
  <c r="Z30" i="73" s="1"/>
  <c r="I25" i="73"/>
  <c r="X25" i="73"/>
  <c r="Z25" i="73" s="1"/>
  <c r="I22" i="73"/>
  <c r="X22" i="73"/>
  <c r="Z22" i="73" s="1"/>
  <c r="I17" i="73"/>
  <c r="X17" i="73"/>
  <c r="Z17" i="73" s="1"/>
  <c r="I27" i="73"/>
  <c r="X27" i="73"/>
  <c r="Z27" i="73" s="1"/>
  <c r="I21" i="73"/>
  <c r="X21" i="73"/>
  <c r="Z21" i="73" s="1"/>
  <c r="I24" i="73"/>
  <c r="X24" i="73"/>
  <c r="Z24" i="73" s="1"/>
  <c r="I18" i="73"/>
  <c r="X18" i="73"/>
  <c r="Z18" i="73" s="1"/>
  <c r="I20" i="73"/>
  <c r="X20" i="73"/>
  <c r="Z20" i="73" s="1"/>
  <c r="I29" i="73"/>
  <c r="X29" i="73"/>
  <c r="Z29" i="73" s="1"/>
  <c r="I23" i="73"/>
  <c r="X23" i="73"/>
  <c r="Z23" i="73" s="1"/>
  <c r="I26" i="73"/>
  <c r="X26" i="73"/>
  <c r="Z26" i="73" s="1"/>
  <c r="I28" i="73"/>
  <c r="X28" i="73"/>
  <c r="Z28" i="73" s="1"/>
  <c r="I19" i="73"/>
  <c r="X19" i="73"/>
  <c r="Z19" i="73" s="1"/>
  <c r="G51" i="73" l="1"/>
  <c r="AO4" i="73"/>
  <c r="AO5" i="73" l="1"/>
  <c r="AQ6" i="73" s="1"/>
  <c r="AJ6" i="73" s="1"/>
  <c r="AO55" i="73"/>
  <c r="I51" i="73"/>
  <c r="AH52" i="73"/>
  <c r="AR55" i="73" l="1"/>
  <c r="AR57" i="73"/>
  <c r="AO57" i="73"/>
  <c r="AO61" i="73"/>
  <c r="H11" i="73"/>
  <c r="J11" i="73"/>
  <c r="Q11" i="73"/>
  <c r="Q12" i="73" s="1"/>
  <c r="L11" i="73"/>
  <c r="L12" i="73" s="1"/>
  <c r="E11" i="73"/>
  <c r="X51" i="73"/>
  <c r="Z51" i="73" s="1"/>
  <c r="AH53" i="73"/>
  <c r="AJ53" i="73" s="1"/>
  <c r="AJ52" i="73"/>
  <c r="AC52" i="73"/>
  <c r="AC53" i="73" s="1"/>
  <c r="AR63" i="73" l="1"/>
  <c r="AR61" i="73"/>
  <c r="AO63" i="73"/>
  <c r="I44" i="73"/>
  <c r="X44" i="73"/>
  <c r="Z44" i="73" s="1"/>
  <c r="I45" i="73"/>
  <c r="X45" i="73"/>
  <c r="Z45" i="73" s="1"/>
  <c r="E8" i="73"/>
  <c r="E10" i="73" s="1"/>
  <c r="AL52" i="73"/>
  <c r="E12" i="73" l="1"/>
  <c r="Y8" i="73"/>
  <c r="Y10" i="73" s="1"/>
  <c r="I36" i="73"/>
  <c r="X36" i="73"/>
  <c r="Z36" i="73" s="1"/>
  <c r="AL53" i="73"/>
  <c r="G49" i="73"/>
  <c r="L52" i="73" l="1"/>
  <c r="G48" i="73"/>
  <c r="G50" i="73"/>
  <c r="I50" i="73" s="1"/>
  <c r="X50" i="73" l="1"/>
  <c r="Z50" i="73" s="1"/>
  <c r="G52" i="73"/>
  <c r="G53" i="73" s="1"/>
  <c r="X48" i="73"/>
  <c r="Z48" i="73" s="1"/>
  <c r="I31" i="73"/>
  <c r="X31" i="73"/>
  <c r="Z31" i="73" s="1"/>
  <c r="R52" i="73"/>
  <c r="R53" i="73" s="1"/>
  <c r="P52" i="73"/>
  <c r="P53" i="73" s="1"/>
  <c r="N52" i="73"/>
  <c r="N53" i="73" s="1"/>
  <c r="AL48" i="73"/>
  <c r="I48" i="73"/>
  <c r="I49" i="73" l="1"/>
  <c r="X49" i="73"/>
  <c r="Z49" i="73" s="1"/>
  <c r="I32" i="73"/>
  <c r="X32" i="73"/>
  <c r="Z32" i="73" s="1"/>
  <c r="I34" i="73"/>
  <c r="X34" i="73"/>
  <c r="Z34" i="73" s="1"/>
  <c r="I41" i="73"/>
  <c r="X41" i="73"/>
  <c r="Z41" i="73" s="1"/>
  <c r="I33" i="73"/>
  <c r="X33" i="73"/>
  <c r="Z33" i="73" s="1"/>
  <c r="I38" i="73"/>
  <c r="X38" i="73"/>
  <c r="Z38" i="73" s="1"/>
  <c r="I46" i="73"/>
  <c r="X46" i="73"/>
  <c r="Z46" i="73" s="1"/>
  <c r="I42" i="73"/>
  <c r="X42" i="73"/>
  <c r="Z42" i="73" s="1"/>
  <c r="I43" i="73"/>
  <c r="X43" i="73"/>
  <c r="Z43" i="73" s="1"/>
  <c r="I35" i="73"/>
  <c r="X35" i="73"/>
  <c r="Z35" i="73" s="1"/>
  <c r="I40" i="73"/>
  <c r="X40" i="73"/>
  <c r="Z40" i="73" s="1"/>
  <c r="I37" i="73"/>
  <c r="X37" i="73"/>
  <c r="Z37" i="73" s="1"/>
  <c r="I39" i="73"/>
  <c r="X39" i="73"/>
  <c r="Z39" i="73" s="1"/>
  <c r="L53" i="73"/>
  <c r="X52" i="73"/>
  <c r="J8" i="73"/>
  <c r="Y58" i="73" l="1"/>
  <c r="J10" i="73"/>
  <c r="J12" i="73"/>
  <c r="AB8" i="73"/>
  <c r="AB10" i="73" s="1"/>
  <c r="I47" i="73"/>
  <c r="X47" i="73"/>
  <c r="Z47" i="73" s="1"/>
  <c r="V52" i="73"/>
  <c r="Z52" i="73" s="1"/>
  <c r="I52" i="73"/>
  <c r="X53" i="73"/>
  <c r="O8" i="73" s="1"/>
  <c r="V53" i="73" l="1"/>
  <c r="Z53" i="73" s="1"/>
  <c r="I53" i="73"/>
  <c r="S8" i="73"/>
  <c r="S10" i="73" s="1"/>
  <c r="H8" i="73"/>
  <c r="H10" i="73" l="1"/>
  <c r="H12" i="73"/>
</calcChain>
</file>

<file path=xl/sharedStrings.xml><?xml version="1.0" encoding="utf-8"?>
<sst xmlns="http://schemas.openxmlformats.org/spreadsheetml/2006/main" count="145" uniqueCount="103">
  <si>
    <t>会議</t>
    <rPh sb="0" eb="2">
      <t>カイギ</t>
    </rPh>
    <phoneticPr fontId="3"/>
  </si>
  <si>
    <t>時点</t>
    <rPh sb="0" eb="2">
      <t>ジテン</t>
    </rPh>
    <phoneticPr fontId="3"/>
  </si>
  <si>
    <t>作成者：</t>
    <rPh sb="0" eb="3">
      <t>サクセイシャ</t>
    </rPh>
    <phoneticPr fontId="3"/>
  </si>
  <si>
    <t>現状結果</t>
    <rPh sb="0" eb="2">
      <t>ゲンジョウ</t>
    </rPh>
    <rPh sb="2" eb="4">
      <t>ケッカ</t>
    </rPh>
    <phoneticPr fontId="3"/>
  </si>
  <si>
    <t>売上</t>
    <rPh sb="0" eb="2">
      <t>ウリアゲ</t>
    </rPh>
    <phoneticPr fontId="3"/>
  </si>
  <si>
    <t>問合せ</t>
    <rPh sb="0" eb="2">
      <t>トイアワ</t>
    </rPh>
    <phoneticPr fontId="3"/>
  </si>
  <si>
    <t>客数</t>
    <rPh sb="0" eb="2">
      <t>キャクスウ</t>
    </rPh>
    <phoneticPr fontId="3"/>
  </si>
  <si>
    <t>自店配布</t>
    <rPh sb="0" eb="2">
      <t>ジテン</t>
    </rPh>
    <rPh sb="2" eb="4">
      <t>ハイフ</t>
    </rPh>
    <phoneticPr fontId="3"/>
  </si>
  <si>
    <t>受注率</t>
    <rPh sb="0" eb="2">
      <t>ジュチュウ</t>
    </rPh>
    <rPh sb="2" eb="3">
      <t>リツ</t>
    </rPh>
    <phoneticPr fontId="3"/>
  </si>
  <si>
    <t>プロミス</t>
    <phoneticPr fontId="3"/>
  </si>
  <si>
    <t>プロミス率</t>
    <rPh sb="4" eb="5">
      <t>リツ</t>
    </rPh>
    <phoneticPr fontId="3"/>
  </si>
  <si>
    <t>客単価</t>
    <rPh sb="0" eb="3">
      <t>キャクタンカ</t>
    </rPh>
    <phoneticPr fontId="3"/>
  </si>
  <si>
    <t>結果</t>
    <rPh sb="0" eb="2">
      <t>ケッカ</t>
    </rPh>
    <phoneticPr fontId="3"/>
  </si>
  <si>
    <t>月間目標</t>
    <rPh sb="0" eb="2">
      <t>ゲッカン</t>
    </rPh>
    <rPh sb="2" eb="4">
      <t>モクヒョウ</t>
    </rPh>
    <phoneticPr fontId="3"/>
  </si>
  <si>
    <t>達成率</t>
    <rPh sb="0" eb="3">
      <t>タッセイリツ</t>
    </rPh>
    <phoneticPr fontId="3"/>
  </si>
  <si>
    <t>期間目標</t>
    <rPh sb="0" eb="2">
      <t>キカン</t>
    </rPh>
    <rPh sb="2" eb="4">
      <t>モクヒョウ</t>
    </rPh>
    <phoneticPr fontId="3"/>
  </si>
  <si>
    <t>媒体別結果</t>
    <rPh sb="0" eb="2">
      <t>バイタイ</t>
    </rPh>
    <rPh sb="2" eb="3">
      <t>ベツ</t>
    </rPh>
    <rPh sb="3" eb="5">
      <t>ケッカ</t>
    </rPh>
    <phoneticPr fontId="3"/>
  </si>
  <si>
    <t>問合せ</t>
    <rPh sb="0" eb="2">
      <t>トイアワ</t>
    </rPh>
    <phoneticPr fontId="4"/>
  </si>
  <si>
    <t>受注</t>
    <rPh sb="0" eb="2">
      <t>ジュチュウ</t>
    </rPh>
    <phoneticPr fontId="4"/>
  </si>
  <si>
    <t>客数</t>
    <rPh sb="0" eb="2">
      <t>キャクスウ</t>
    </rPh>
    <phoneticPr fontId="4"/>
  </si>
  <si>
    <t>目標</t>
    <rPh sb="0" eb="2">
      <t>モクヒョウ</t>
    </rPh>
    <phoneticPr fontId="3"/>
  </si>
  <si>
    <t>問合</t>
    <rPh sb="0" eb="2">
      <t>トイアワ</t>
    </rPh>
    <phoneticPr fontId="3"/>
  </si>
  <si>
    <t>受注</t>
    <rPh sb="0" eb="2">
      <t>ジュチュウ</t>
    </rPh>
    <phoneticPr fontId="3"/>
  </si>
  <si>
    <t>保留</t>
    <rPh sb="0" eb="2">
      <t>ホリュウ</t>
    </rPh>
    <phoneticPr fontId="3"/>
  </si>
  <si>
    <t>電話失注</t>
    <rPh sb="0" eb="2">
      <t>デンワ</t>
    </rPh>
    <rPh sb="2" eb="3">
      <t>シッ</t>
    </rPh>
    <rPh sb="3" eb="4">
      <t>チュウ</t>
    </rPh>
    <phoneticPr fontId="3"/>
  </si>
  <si>
    <t>見積失注</t>
    <rPh sb="0" eb="2">
      <t>ミツモリ</t>
    </rPh>
    <rPh sb="2" eb="3">
      <t>シッ</t>
    </rPh>
    <rPh sb="3" eb="4">
      <t>チュウ</t>
    </rPh>
    <phoneticPr fontId="3"/>
  </si>
  <si>
    <t>目標</t>
    <rPh sb="0" eb="2">
      <t>モクヒョウ</t>
    </rPh>
    <phoneticPr fontId="4"/>
  </si>
  <si>
    <t>達成率</t>
    <rPh sb="0" eb="3">
      <t>タッセイリツ</t>
    </rPh>
    <phoneticPr fontId="4"/>
  </si>
  <si>
    <t>新規合計</t>
    <rPh sb="0" eb="2">
      <t>シンキ</t>
    </rPh>
    <rPh sb="2" eb="4">
      <t>ゴウケイ</t>
    </rPh>
    <phoneticPr fontId="3"/>
  </si>
  <si>
    <t>リピート</t>
    <phoneticPr fontId="3"/>
  </si>
  <si>
    <t>DM</t>
    <phoneticPr fontId="3"/>
  </si>
  <si>
    <t>リピート合計</t>
    <rPh sb="4" eb="6">
      <t>ゴウケイ</t>
    </rPh>
    <phoneticPr fontId="3"/>
  </si>
  <si>
    <t>合計</t>
    <rPh sb="0" eb="2">
      <t>ゴウケイ</t>
    </rPh>
    <phoneticPr fontId="3"/>
  </si>
  <si>
    <t>TEL掛け</t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</si>
  <si>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</si>
  <si>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</si>
  <si>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</si>
  <si>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チラシ</t>
  </si>
  <si>
    <t>ホームページ</t>
  </si>
  <si>
    <t>タウンページ</t>
  </si>
  <si>
    <t>来店</t>
  </si>
  <si>
    <t>レシート広告</t>
  </si>
  <si>
    <t>新聞折込</t>
  </si>
  <si>
    <t>雑誌折込</t>
  </si>
  <si>
    <t>雑誌掲載</t>
  </si>
  <si>
    <t>紹介</t>
  </si>
  <si>
    <t>お客様紹介チケット</t>
  </si>
  <si>
    <t>お試しチケット</t>
  </si>
  <si>
    <t>OS課</t>
  </si>
  <si>
    <t>104電話案内</t>
  </si>
  <si>
    <t>その他</t>
  </si>
  <si>
    <t>看板</t>
  </si>
  <si>
    <t>ⅰタウンページ</t>
  </si>
  <si>
    <t>ハンドビル</t>
  </si>
  <si>
    <t>オープンチラシ</t>
  </si>
  <si>
    <t>ポスティングみまもり隊</t>
  </si>
  <si>
    <t>タイアップ</t>
  </si>
  <si>
    <t>AOS</t>
  </si>
  <si>
    <t>SPG</t>
  </si>
  <si>
    <t>オープンチラシ（折込み）</t>
  </si>
  <si>
    <t>ポスティングオープンチラシ</t>
  </si>
  <si>
    <t>社内A</t>
  </si>
  <si>
    <t>社内B</t>
  </si>
  <si>
    <t>社内C</t>
  </si>
  <si>
    <t>社内D</t>
  </si>
  <si>
    <t>社内E</t>
  </si>
  <si>
    <t>地域包括連携（地域みまもり隊）</t>
  </si>
  <si>
    <t>地域包括連携（地域連携活動）</t>
  </si>
  <si>
    <t>地域包括連携（お困りごと相談）</t>
  </si>
  <si>
    <t>見積り</t>
    <rPh sb="0" eb="2">
      <t>ミツモリ</t>
    </rPh>
    <phoneticPr fontId="3"/>
  </si>
  <si>
    <t>見積り</t>
  </si>
  <si>
    <t>全体の中の割合</t>
    <rPh sb="0" eb="2">
      <t>ゼンタイ</t>
    </rPh>
    <rPh sb="3" eb="4">
      <t>ナカ</t>
    </rPh>
    <rPh sb="5" eb="7">
      <t>ワリアイ</t>
    </rPh>
    <phoneticPr fontId="2"/>
  </si>
  <si>
    <t>実稼働率</t>
    <rPh sb="0" eb="1">
      <t>ジツ</t>
    </rPh>
    <rPh sb="1" eb="3">
      <t>カドウ</t>
    </rPh>
    <rPh sb="3" eb="4">
      <t>リツ</t>
    </rPh>
    <phoneticPr fontId="2"/>
  </si>
  <si>
    <t>時間生産性</t>
    <rPh sb="0" eb="2">
      <t>ジカン</t>
    </rPh>
    <rPh sb="2" eb="5">
      <t>セイサンセイ</t>
    </rPh>
    <phoneticPr fontId="2"/>
  </si>
  <si>
    <t>客単価</t>
    <rPh sb="0" eb="3">
      <t>キャクタンカ</t>
    </rPh>
    <phoneticPr fontId="2"/>
  </si>
  <si>
    <t>総時間</t>
    <rPh sb="0" eb="1">
      <t>ソウ</t>
    </rPh>
    <rPh sb="1" eb="3">
      <t>ジカン</t>
    </rPh>
    <phoneticPr fontId="2"/>
  </si>
  <si>
    <t>販促活動</t>
  </si>
  <si>
    <t>移動</t>
  </si>
  <si>
    <t>事務管理</t>
  </si>
  <si>
    <t>片付け・準備</t>
  </si>
  <si>
    <t>作業</t>
    <phoneticPr fontId="2"/>
  </si>
  <si>
    <t>受注残</t>
    <rPh sb="0" eb="2">
      <t>ジュチュウ</t>
    </rPh>
    <rPh sb="2" eb="3">
      <t>ザン</t>
    </rPh>
    <phoneticPr fontId="2"/>
  </si>
  <si>
    <t>今月暫定売上</t>
    <rPh sb="0" eb="2">
      <t>コンゲツ</t>
    </rPh>
    <rPh sb="2" eb="4">
      <t>ザンテイ</t>
    </rPh>
    <rPh sb="4" eb="6">
      <t>ウリアゲ</t>
    </rPh>
    <phoneticPr fontId="2"/>
  </si>
  <si>
    <t>今回残額</t>
    <rPh sb="0" eb="2">
      <t>コンカイ</t>
    </rPh>
    <rPh sb="2" eb="4">
      <t>ザンガク</t>
    </rPh>
    <phoneticPr fontId="2"/>
  </si>
  <si>
    <t>追加作業件数</t>
    <rPh sb="0" eb="2">
      <t>ツイカ</t>
    </rPh>
    <rPh sb="2" eb="4">
      <t>サギョウ</t>
    </rPh>
    <rPh sb="4" eb="6">
      <t>ケンスウ</t>
    </rPh>
    <phoneticPr fontId="2"/>
  </si>
  <si>
    <t>追加率</t>
    <rPh sb="0" eb="2">
      <t>ツイカ</t>
    </rPh>
    <rPh sb="2" eb="3">
      <t>リツ</t>
    </rPh>
    <phoneticPr fontId="2"/>
  </si>
  <si>
    <t>作業</t>
    <rPh sb="0" eb="2">
      <t>サギョウ</t>
    </rPh>
    <phoneticPr fontId="2"/>
  </si>
  <si>
    <t>販促活動</t>
    <rPh sb="0" eb="2">
      <t>ハンソク</t>
    </rPh>
    <rPh sb="2" eb="4">
      <t>カツドウ</t>
    </rPh>
    <phoneticPr fontId="2"/>
  </si>
  <si>
    <t>移動</t>
    <rPh sb="0" eb="2">
      <t>イドウ</t>
    </rPh>
    <phoneticPr fontId="2"/>
  </si>
  <si>
    <t>事務管理</t>
    <rPh sb="0" eb="2">
      <t>ジム</t>
    </rPh>
    <rPh sb="2" eb="4">
      <t>カンリ</t>
    </rPh>
    <phoneticPr fontId="2"/>
  </si>
  <si>
    <t>翌月残高</t>
    <rPh sb="0" eb="1">
      <t>ヨク</t>
    </rPh>
    <rPh sb="1" eb="2">
      <t>ツキ</t>
    </rPh>
    <rPh sb="2" eb="4">
      <t>ザンダカ</t>
    </rPh>
    <phoneticPr fontId="2"/>
  </si>
  <si>
    <t>作業</t>
  </si>
  <si>
    <t>休憩</t>
  </si>
  <si>
    <t>プラン</t>
  </si>
  <si>
    <t>アクション</t>
  </si>
  <si>
    <t>月間合計</t>
  </si>
  <si>
    <t>見積り</t>
    <rPh sb="0" eb="2">
      <t>ミツモリ</t>
    </rPh>
    <phoneticPr fontId="2"/>
  </si>
  <si>
    <t>片付け・準備</t>
    <rPh sb="0" eb="2">
      <t>カタヅ</t>
    </rPh>
    <rPh sb="4" eb="6">
      <t>ジュンビ</t>
    </rPh>
    <phoneticPr fontId="2"/>
  </si>
  <si>
    <t>その他</t>
    <rPh sb="2" eb="3">
      <t>タ</t>
    </rPh>
    <phoneticPr fontId="2"/>
  </si>
  <si>
    <t>移動</t>
    <phoneticPr fontId="2"/>
  </si>
  <si>
    <t>月末</t>
    <rPh sb="0" eb="2">
      <t>ゲツマツ</t>
    </rPh>
    <phoneticPr fontId="2"/>
  </si>
  <si>
    <t>○○店〇月店舗会議資料</t>
    <rPh sb="2" eb="3">
      <t>テン</t>
    </rPh>
    <rPh sb="4" eb="5">
      <t>ガツ</t>
    </rPh>
    <rPh sb="5" eb="7">
      <t>テンポ</t>
    </rPh>
    <rPh sb="7" eb="9">
      <t>カイギ</t>
    </rPh>
    <rPh sb="9" eb="11">
      <t>シリョウ</t>
    </rPh>
    <phoneticPr fontId="3"/>
  </si>
  <si>
    <t>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</si>
</sst>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5" formatCode="&quot;¥&quot;#,##0;&quot;¥&quot;\-#,##0"/>
    <numFmt numFmtId="6" formatCode="&quot;¥&quot;#,##0;[Red]&quot;¥&quot;\-#,##0"/>
    <numFmt numFmtId="176" formatCode="0.0%"/>
    <numFmt numFmtId="177" formatCode="General&quot;件&quot;"/>
    <numFmt numFmtId="178" formatCode="General&quot;人&quot;"/>
    <numFmt numFmtId="179" formatCode="General&quot;枚&quot;"/>
    <numFmt numFmtId="180" formatCode="###&quot;件&quot;"/>
    <numFmt numFmtId="181" formatCode="###&quot;人&quot;"/>
    <numFmt numFmtId="182" formatCode="###&quot;枚&quot;"/>
    <numFmt numFmtId="183" formatCode="#,##0_ "/>
    <numFmt numFmtId="184" formatCode="&quot;¥&quot;#,##0_);[Red]\(&quot;¥&quot;#,##0\)"/>
    <numFmt numFmtId="185" formatCode="0_ "/>
    <numFmt numFmtId="186" formatCode="&quot;1/&quot;000"/>
    <numFmt numFmtId="187" formatCode="0&quot;人&quot;"/>
    <numFmt numFmtId="188" formatCode="General&quot;年&quot;"/>
    <numFmt numFmtId="189" formatCode="General&quot;月&quot;"/>
    <numFmt numFmtId="190" formatCode="General&quot;日&quot;"/>
    <numFmt numFmtId="191" formatCode="[$-411]General"/>
    <numFmt numFmtId="192" formatCode="_ * #,##0_ ;_ * \-#,##0_ ;_ * &quot;-&quot;??_ ;_ @_ "/>
    <numFmt numFmtId="193" formatCode="[$-411]#,##0;[Red][$-411]&quot;-&quot;#,##0"/>
    <numFmt numFmtId="194" formatCode="[h]&quot;時&quot;&quot;間&quot;mm&quot;分&quot;"/>
    <numFmt numFmtId="195" formatCode="@&quot;件&quot;"/>
    <numFmt numFmtId="196" formatCode="#,##0_);[Red]\(#,##0\)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EE037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EE037C"/>
      </left>
      <right/>
      <top style="medium">
        <color rgb="FFEE037C"/>
      </top>
      <bottom style="medium">
        <color rgb="FFEE037C"/>
      </bottom>
      <diagonal/>
    </border>
    <border>
      <left/>
      <right/>
      <top style="medium">
        <color rgb="FFEE037C"/>
      </top>
      <bottom style="medium">
        <color rgb="FFEE037C"/>
      </bottom>
      <diagonal/>
    </border>
    <border>
      <left/>
      <right style="medium">
        <color rgb="FFEE037C"/>
      </right>
      <top style="medium">
        <color rgb="FFEE037C"/>
      </top>
      <bottom style="medium">
        <color rgb="FFEE037C"/>
      </bottom>
      <diagonal/>
    </border>
  </borders>
  <cellStyleXfs count="19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6" fontId="1" fillId="0" borderId="0" applyFont="0" applyFill="0" applyBorder="0" applyAlignment="0" applyProtection="0"/>
    <xf numFmtId="191" fontId="15" fillId="0" borderId="0">
      <alignment vertical="center"/>
    </xf>
    <xf numFmtId="192" fontId="14" fillId="0" borderId="0" applyFont="0" applyFill="0" applyBorder="0" applyAlignment="0" applyProtection="0">
      <alignment vertical="center"/>
    </xf>
    <xf numFmtId="193" fontId="15" fillId="0" borderId="0">
      <alignment vertical="center"/>
    </xf>
    <xf numFmtId="0" fontId="16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11" xfId="0" applyFont="1" applyFill="1" applyBorder="1" applyAlignment="1">
      <alignment vertical="center" wrapText="1"/>
    </xf>
    <xf numFmtId="46" fontId="22" fillId="0" borderId="1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2" fillId="0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46" fontId="0" fillId="0" borderId="0" xfId="0" applyNumberFormat="1" applyFill="1">
      <alignment vertical="center"/>
    </xf>
    <xf numFmtId="0" fontId="20" fillId="0" borderId="0" xfId="0" applyFont="1">
      <alignment vertical="center"/>
    </xf>
    <xf numFmtId="19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94" fontId="24" fillId="0" borderId="0" xfId="0" applyNumberFormat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" fillId="0" borderId="0" xfId="2" applyProtection="1"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188" fontId="7" fillId="0" borderId="0" xfId="2" applyNumberFormat="1" applyFont="1" applyProtection="1">
      <protection locked="0"/>
    </xf>
    <xf numFmtId="189" fontId="7" fillId="0" borderId="0" xfId="2" applyNumberFormat="1" applyFont="1" applyProtection="1">
      <protection locked="0"/>
    </xf>
    <xf numFmtId="0" fontId="7" fillId="0" borderId="0" xfId="2" applyFont="1" applyAlignment="1" applyProtection="1">
      <alignment shrinkToFit="1"/>
      <protection locked="0"/>
    </xf>
    <xf numFmtId="190" fontId="7" fillId="0" borderId="0" xfId="2" applyNumberFormat="1" applyFont="1" applyAlignment="1" applyProtection="1">
      <alignment shrinkToFit="1"/>
      <protection locked="0"/>
    </xf>
    <xf numFmtId="0" fontId="7" fillId="0" borderId="0" xfId="2" applyFont="1" applyAlignment="1" applyProtection="1">
      <alignment horizontal="right"/>
      <protection locked="0"/>
    </xf>
    <xf numFmtId="0" fontId="1" fillId="0" borderId="0" xfId="2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 shrinkToFit="1"/>
      <protection locked="0"/>
    </xf>
    <xf numFmtId="0" fontId="7" fillId="0" borderId="0" xfId="2" applyFont="1" applyAlignment="1" applyProtection="1">
      <alignment vertical="center"/>
      <protection locked="0"/>
    </xf>
    <xf numFmtId="176" fontId="1" fillId="4" borderId="0" xfId="2" applyNumberFormat="1" applyFill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Fill="1" applyAlignment="1" applyProtection="1">
      <alignment vertical="center"/>
      <protection locked="0"/>
    </xf>
    <xf numFmtId="176" fontId="1" fillId="0" borderId="0" xfId="4" applyNumberFormat="1" applyFill="1" applyBorder="1" applyAlignment="1" applyProtection="1">
      <alignment vertical="center" shrinkToFit="1"/>
      <protection locked="0"/>
    </xf>
    <xf numFmtId="0" fontId="7" fillId="0" borderId="6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1" xfId="2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9" fontId="1" fillId="0" borderId="5" xfId="4" applyFill="1" applyBorder="1" applyAlignment="1" applyProtection="1">
      <alignment horizontal="center"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0" fontId="1" fillId="0" borderId="0" xfId="2" applyAlignment="1" applyProtection="1">
      <alignment horizontal="right" vertical="center"/>
      <protection locked="0"/>
    </xf>
    <xf numFmtId="9" fontId="1" fillId="0" borderId="5" xfId="4" applyFill="1" applyBorder="1" applyAlignment="1" applyProtection="1">
      <alignment horizontal="right" vertical="center"/>
      <protection locked="0"/>
    </xf>
    <xf numFmtId="9" fontId="3" fillId="0" borderId="5" xfId="4" applyFont="1" applyFill="1" applyBorder="1" applyAlignment="1" applyProtection="1">
      <alignment horizontal="right" vertical="center"/>
      <protection locked="0"/>
    </xf>
    <xf numFmtId="0" fontId="1" fillId="0" borderId="4" xfId="2" applyBorder="1" applyAlignment="1" applyProtection="1">
      <alignment vertical="center"/>
      <protection locked="0"/>
    </xf>
    <xf numFmtId="0" fontId="1" fillId="0" borderId="8" xfId="2" applyBorder="1" applyAlignment="1" applyProtection="1">
      <alignment vertical="center"/>
      <protection locked="0"/>
    </xf>
    <xf numFmtId="0" fontId="12" fillId="0" borderId="0" xfId="2" applyFont="1" applyFill="1" applyBorder="1" applyAlignment="1" applyProtection="1">
      <alignment vertical="center"/>
      <protection locked="0"/>
    </xf>
    <xf numFmtId="0" fontId="1" fillId="0" borderId="0" xfId="2" applyFill="1" applyBorder="1" applyAlignment="1" applyProtection="1">
      <alignment vertical="center"/>
      <protection locked="0"/>
    </xf>
    <xf numFmtId="0" fontId="1" fillId="0" borderId="0" xfId="2" applyFill="1" applyBorder="1" applyAlignment="1" applyProtection="1">
      <alignment vertical="center" shrinkToFit="1"/>
      <protection locked="0"/>
    </xf>
    <xf numFmtId="0" fontId="1" fillId="0" borderId="0" xfId="2" applyFill="1" applyBorder="1" applyAlignment="1" applyProtection="1">
      <alignment horizontal="center" vertical="center" shrinkToFit="1"/>
      <protection locked="0"/>
    </xf>
    <xf numFmtId="0" fontId="1" fillId="0" borderId="0" xfId="2" applyFill="1" applyBorder="1" applyProtection="1">
      <protection locked="0"/>
    </xf>
    <xf numFmtId="177" fontId="1" fillId="0" borderId="0" xfId="3" applyNumberFormat="1" applyFill="1" applyBorder="1" applyAlignment="1" applyProtection="1">
      <alignment vertical="center" shrinkToFit="1"/>
      <protection locked="0"/>
    </xf>
    <xf numFmtId="0" fontId="1" fillId="0" borderId="0" xfId="2" applyFill="1" applyBorder="1" applyAlignment="1" applyProtection="1">
      <alignment horizontal="right" vertical="center" shrinkToFit="1"/>
      <protection locked="0"/>
    </xf>
    <xf numFmtId="0" fontId="12" fillId="0" borderId="0" xfId="2" applyFont="1" applyFill="1" applyBorder="1" applyProtection="1">
      <protection locked="0"/>
    </xf>
    <xf numFmtId="179" fontId="0" fillId="0" borderId="0" xfId="2" applyNumberFormat="1" applyFont="1" applyFill="1" applyBorder="1" applyAlignment="1" applyProtection="1">
      <alignment vertical="center"/>
      <protection locked="0"/>
    </xf>
    <xf numFmtId="178" fontId="1" fillId="0" borderId="0" xfId="2" applyNumberFormat="1" applyFill="1" applyBorder="1" applyAlignment="1" applyProtection="1">
      <alignment vertical="center"/>
      <protection locked="0"/>
    </xf>
    <xf numFmtId="177" fontId="1" fillId="0" borderId="0" xfId="2" applyNumberFormat="1" applyFill="1" applyBorder="1" applyAlignment="1" applyProtection="1">
      <alignment vertical="center" shrinkToFit="1"/>
      <protection locked="0"/>
    </xf>
    <xf numFmtId="9" fontId="1" fillId="0" borderId="0" xfId="2" applyNumberFormat="1" applyFill="1" applyBorder="1" applyAlignment="1" applyProtection="1">
      <alignment vertical="center" shrinkToFit="1"/>
      <protection locked="0"/>
    </xf>
    <xf numFmtId="6" fontId="1" fillId="0" borderId="0" xfId="3" applyFill="1" applyBorder="1" applyAlignment="1" applyProtection="1">
      <alignment vertical="center" shrinkToFit="1"/>
      <protection locked="0"/>
    </xf>
    <xf numFmtId="176" fontId="1" fillId="0" borderId="0" xfId="3" applyNumberFormat="1" applyFill="1" applyBorder="1" applyAlignment="1" applyProtection="1">
      <alignment vertical="center" shrinkToFit="1"/>
      <protection locked="0"/>
    </xf>
    <xf numFmtId="0" fontId="10" fillId="0" borderId="0" xfId="2" applyFont="1" applyFill="1" applyBorder="1" applyAlignment="1" applyProtection="1">
      <alignment vertical="center" shrinkToFit="1"/>
      <protection locked="0"/>
    </xf>
    <xf numFmtId="6" fontId="0" fillId="0" borderId="0" xfId="3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1" fillId="0" borderId="0" xfId="2" applyFill="1" applyBorder="1" applyAlignment="1" applyProtection="1">
      <alignment horizontal="center"/>
      <protection locked="0"/>
    </xf>
    <xf numFmtId="179" fontId="1" fillId="0" borderId="0" xfId="2" applyNumberFormat="1" applyFill="1" applyBorder="1" applyAlignment="1" applyProtection="1">
      <alignment horizontal="right" vertical="center"/>
      <protection locked="0"/>
    </xf>
    <xf numFmtId="9" fontId="1" fillId="0" borderId="0" xfId="1" applyFont="1" applyAlignment="1" applyProtection="1">
      <protection locked="0"/>
    </xf>
    <xf numFmtId="0" fontId="1" fillId="0" borderId="0" xfId="2" applyAlignment="1" applyProtection="1">
      <alignment horizontal="center"/>
      <protection locked="0"/>
    </xf>
    <xf numFmtId="6" fontId="1" fillId="0" borderId="0" xfId="3" applyFill="1" applyBorder="1" applyAlignment="1" applyProtection="1">
      <alignment horizontal="right" vertical="center"/>
      <protection locked="0"/>
    </xf>
    <xf numFmtId="186" fontId="1" fillId="0" borderId="0" xfId="2" applyNumberFormat="1" applyFill="1" applyBorder="1" applyAlignment="1" applyProtection="1">
      <alignment vertical="center" shrinkToFit="1"/>
      <protection locked="0"/>
    </xf>
    <xf numFmtId="179" fontId="1" fillId="0" borderId="0" xfId="2" applyNumberFormat="1" applyAlignment="1" applyProtection="1">
      <alignment horizontal="right" vertical="center"/>
      <protection locked="0"/>
    </xf>
    <xf numFmtId="0" fontId="1" fillId="0" borderId="0" xfId="2" applyAlignment="1" applyProtection="1">
      <alignment shrinkToFit="1"/>
      <protection locked="0"/>
    </xf>
    <xf numFmtId="0" fontId="1" fillId="0" borderId="0" xfId="2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9" fontId="25" fillId="0" borderId="2" xfId="1" applyFont="1" applyBorder="1" applyAlignment="1" applyProtection="1">
      <alignment horizontal="center" vertical="center" shrinkToFit="1"/>
      <protection locked="0"/>
    </xf>
    <xf numFmtId="0" fontId="23" fillId="0" borderId="2" xfId="2" applyFont="1" applyBorder="1" applyAlignment="1" applyProtection="1">
      <alignment horizontal="center" vertical="center" shrinkToFit="1"/>
      <protection locked="0"/>
    </xf>
    <xf numFmtId="0" fontId="1" fillId="0" borderId="2" xfId="2" applyBorder="1" applyAlignment="1" applyProtection="1">
      <alignment horizontal="center" vertical="center" shrinkToFit="1"/>
      <protection locked="0"/>
    </xf>
    <xf numFmtId="0" fontId="1" fillId="0" borderId="2" xfId="2" applyFont="1" applyBorder="1" applyAlignment="1" applyProtection="1">
      <alignment horizontal="center" vertical="center" shrinkToFit="1"/>
      <protection locked="0"/>
    </xf>
    <xf numFmtId="0" fontId="1" fillId="0" borderId="0" xfId="2" applyFill="1" applyAlignment="1" applyProtection="1">
      <alignment horizontal="center" vertical="center"/>
      <protection locked="0"/>
    </xf>
    <xf numFmtId="176" fontId="1" fillId="0" borderId="0" xfId="4" applyNumberFormat="1" applyFill="1" applyBorder="1" applyAlignment="1" applyProtection="1">
      <alignment horizontal="center" vertical="center" shrinkToFit="1"/>
      <protection locked="0"/>
    </xf>
    <xf numFmtId="176" fontId="1" fillId="0" borderId="0" xfId="2" applyNumberFormat="1" applyFill="1" applyBorder="1" applyAlignment="1" applyProtection="1">
      <alignment horizontal="center" vertical="center" shrinkToFit="1"/>
      <protection locked="0"/>
    </xf>
    <xf numFmtId="180" fontId="1" fillId="0" borderId="0" xfId="3" applyNumberFormat="1" applyFill="1" applyBorder="1" applyAlignment="1" applyProtection="1">
      <alignment horizontal="center" vertical="center" shrinkToFit="1"/>
      <protection locked="0"/>
    </xf>
    <xf numFmtId="46" fontId="26" fillId="7" borderId="14" xfId="0" applyNumberFormat="1" applyFont="1" applyFill="1" applyBorder="1" applyAlignment="1">
      <alignment horizontal="right" vertical="center" wrapText="1"/>
    </xf>
    <xf numFmtId="46" fontId="26" fillId="8" borderId="15" xfId="0" applyNumberFormat="1" applyFont="1" applyFill="1" applyBorder="1" applyAlignment="1">
      <alignment horizontal="right" vertical="center" wrapText="1"/>
    </xf>
    <xf numFmtId="20" fontId="26" fillId="7" borderId="14" xfId="0" applyNumberFormat="1" applyFont="1" applyFill="1" applyBorder="1" applyAlignment="1">
      <alignment horizontal="right" vertical="center" wrapText="1"/>
    </xf>
    <xf numFmtId="20" fontId="26" fillId="8" borderId="15" xfId="0" applyNumberFormat="1" applyFont="1" applyFill="1" applyBorder="1" applyAlignment="1">
      <alignment horizontal="right" vertical="center" wrapText="1"/>
    </xf>
    <xf numFmtId="46" fontId="26" fillId="8" borderId="16" xfId="0" applyNumberFormat="1" applyFont="1" applyFill="1" applyBorder="1" applyAlignment="1">
      <alignment horizontal="right" vertical="center" wrapText="1"/>
    </xf>
    <xf numFmtId="0" fontId="1" fillId="5" borderId="2" xfId="2" applyFill="1" applyBorder="1" applyAlignment="1" applyProtection="1">
      <alignment horizontal="center" vertical="center" shrinkToFit="1"/>
    </xf>
    <xf numFmtId="0" fontId="1" fillId="5" borderId="2" xfId="2" applyFill="1" applyBorder="1" applyAlignment="1" applyProtection="1">
      <alignment horizontal="right" vertical="center"/>
    </xf>
    <xf numFmtId="176" fontId="1" fillId="5" borderId="2" xfId="4" applyNumberFormat="1" applyFill="1" applyBorder="1" applyAlignment="1" applyProtection="1">
      <alignment horizontal="center" vertical="center"/>
    </xf>
    <xf numFmtId="176" fontId="1" fillId="3" borderId="2" xfId="4" applyNumberFormat="1" applyFill="1" applyBorder="1" applyAlignment="1" applyProtection="1">
      <alignment horizontal="center" vertical="center" shrinkToFit="1"/>
    </xf>
    <xf numFmtId="0" fontId="19" fillId="0" borderId="0" xfId="2" applyFont="1" applyAlignment="1" applyProtection="1">
      <alignment horizontal="center" vertical="center"/>
      <protection locked="0"/>
    </xf>
    <xf numFmtId="9" fontId="1" fillId="0" borderId="2" xfId="3" applyNumberFormat="1" applyFill="1" applyBorder="1" applyAlignment="1" applyProtection="1">
      <alignment horizontal="center" vertical="center" wrapText="1" shrinkToFit="1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176" fontId="1" fillId="0" borderId="2" xfId="2" applyNumberFormat="1" applyBorder="1" applyAlignment="1" applyProtection="1">
      <alignment horizontal="center" vertical="center"/>
      <protection locked="0"/>
    </xf>
    <xf numFmtId="176" fontId="1" fillId="3" borderId="2" xfId="1" applyNumberFormat="1" applyFont="1" applyFill="1" applyBorder="1" applyAlignment="1" applyProtection="1">
      <alignment horizontal="center" vertical="center" shrinkToFit="1"/>
    </xf>
    <xf numFmtId="176" fontId="1" fillId="3" borderId="2" xfId="4" applyNumberFormat="1" applyFill="1" applyBorder="1" applyAlignment="1" applyProtection="1">
      <alignment horizontal="center" vertical="center"/>
    </xf>
    <xf numFmtId="176" fontId="1" fillId="3" borderId="2" xfId="1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194" fontId="17" fillId="4" borderId="2" xfId="0" applyNumberFormat="1" applyFont="1" applyFill="1" applyBorder="1" applyAlignment="1" applyProtection="1">
      <alignment horizontal="center" vertical="center"/>
    </xf>
    <xf numFmtId="0" fontId="1" fillId="4" borderId="2" xfId="2" applyNumberFormat="1" applyFill="1" applyBorder="1" applyAlignment="1" applyProtection="1">
      <alignment horizontal="center" vertical="center"/>
      <protection locked="0"/>
    </xf>
    <xf numFmtId="6" fontId="1" fillId="4" borderId="2" xfId="3" applyFill="1" applyBorder="1" applyAlignment="1" applyProtection="1">
      <alignment horizontal="right" vertical="center" shrinkToFit="1"/>
    </xf>
    <xf numFmtId="6" fontId="1" fillId="5" borderId="2" xfId="3" applyFill="1" applyBorder="1" applyAlignment="1" applyProtection="1">
      <alignment horizontal="right" vertical="center" shrinkToFit="1"/>
    </xf>
    <xf numFmtId="0" fontId="1" fillId="5" borderId="2" xfId="1" applyNumberFormat="1" applyFont="1" applyFill="1" applyBorder="1" applyAlignment="1" applyProtection="1">
      <alignment horizontal="center" vertical="center"/>
    </xf>
    <xf numFmtId="9" fontId="1" fillId="2" borderId="2" xfId="4" applyFill="1" applyBorder="1" applyAlignment="1" applyProtection="1">
      <alignment horizontal="center" vertical="center" shrinkToFit="1"/>
    </xf>
    <xf numFmtId="1" fontId="1" fillId="4" borderId="2" xfId="3" applyNumberFormat="1" applyFill="1" applyBorder="1" applyAlignment="1" applyProtection="1">
      <alignment horizontal="right" vertical="center" shrinkToFit="1"/>
    </xf>
    <xf numFmtId="176" fontId="1" fillId="4" borderId="2" xfId="1" applyNumberFormat="1" applyFont="1" applyFill="1" applyBorder="1" applyAlignment="1" applyProtection="1">
      <alignment horizontal="right" vertical="center" shrinkToFit="1"/>
    </xf>
    <xf numFmtId="176" fontId="1" fillId="5" borderId="2" xfId="2" applyNumberFormat="1" applyFill="1" applyBorder="1" applyAlignment="1" applyProtection="1">
      <alignment horizontal="right" vertical="center" shrinkToFit="1"/>
    </xf>
    <xf numFmtId="9" fontId="1" fillId="5" borderId="2" xfId="2" applyNumberFormat="1" applyFill="1" applyBorder="1" applyAlignment="1" applyProtection="1">
      <alignment horizontal="right" vertical="center" shrinkToFit="1"/>
    </xf>
    <xf numFmtId="176" fontId="1" fillId="4" borderId="2" xfId="2" applyNumberFormat="1" applyFill="1" applyBorder="1" applyAlignment="1" applyProtection="1">
      <alignment horizontal="right" vertical="center" shrinkToFit="1"/>
    </xf>
    <xf numFmtId="6" fontId="1" fillId="3" borderId="2" xfId="3" applyFill="1" applyBorder="1" applyAlignment="1" applyProtection="1">
      <alignment horizontal="right" vertical="center" shrinkToFit="1"/>
    </xf>
    <xf numFmtId="1" fontId="1" fillId="5" borderId="2" xfId="3" applyNumberFormat="1" applyFill="1" applyBorder="1" applyAlignment="1" applyProtection="1">
      <alignment horizontal="right" vertical="center" shrinkToFit="1"/>
    </xf>
    <xf numFmtId="0" fontId="1" fillId="2" borderId="2" xfId="2" applyFill="1" applyBorder="1" applyAlignment="1" applyProtection="1">
      <alignment horizontal="center" vertical="center" shrinkToFit="1"/>
    </xf>
    <xf numFmtId="184" fontId="1" fillId="5" borderId="2" xfId="3" applyNumberFormat="1" applyFill="1" applyBorder="1" applyAlignment="1" applyProtection="1">
      <alignment horizontal="right" vertical="center" shrinkToFit="1"/>
    </xf>
    <xf numFmtId="0" fontId="1" fillId="0" borderId="2" xfId="2" applyBorder="1" applyAlignment="1" applyProtection="1">
      <alignment horizontal="center" vertical="center"/>
      <protection locked="0"/>
    </xf>
    <xf numFmtId="176" fontId="1" fillId="4" borderId="2" xfId="1" applyNumberFormat="1" applyFont="1" applyFill="1" applyBorder="1" applyAlignment="1" applyProtection="1">
      <alignment horizontal="center" vertical="center"/>
    </xf>
    <xf numFmtId="5" fontId="1" fillId="0" borderId="2" xfId="2" applyNumberFormat="1" applyFill="1" applyBorder="1" applyAlignment="1" applyProtection="1">
      <alignment horizontal="center" vertical="center"/>
      <protection locked="0"/>
    </xf>
    <xf numFmtId="5" fontId="1" fillId="4" borderId="2" xfId="2" applyNumberFormat="1" applyFill="1" applyBorder="1" applyAlignment="1" applyProtection="1">
      <alignment horizontal="center" vertical="center"/>
    </xf>
    <xf numFmtId="0" fontId="1" fillId="2" borderId="2" xfId="2" applyFill="1" applyBorder="1" applyAlignment="1" applyProtection="1">
      <alignment horizontal="center" vertical="center"/>
    </xf>
    <xf numFmtId="5" fontId="1" fillId="4" borderId="2" xfId="2" applyNumberFormat="1" applyFill="1" applyBorder="1" applyAlignment="1" applyProtection="1">
      <alignment horizontal="center" vertical="center"/>
      <protection locked="0"/>
    </xf>
    <xf numFmtId="196" fontId="1" fillId="4" borderId="2" xfId="2" applyNumberFormat="1" applyFill="1" applyBorder="1" applyAlignment="1" applyProtection="1">
      <alignment horizontal="center" vertical="center"/>
    </xf>
    <xf numFmtId="176" fontId="1" fillId="4" borderId="2" xfId="2" applyNumberFormat="1" applyFill="1" applyBorder="1" applyAlignment="1" applyProtection="1">
      <alignment horizontal="center" vertical="center" shrinkToFit="1"/>
    </xf>
    <xf numFmtId="176" fontId="1" fillId="0" borderId="2" xfId="2" applyNumberFormat="1" applyFill="1" applyBorder="1" applyAlignment="1" applyProtection="1">
      <alignment horizontal="center" vertical="center" shrinkToFit="1"/>
      <protection locked="0"/>
    </xf>
    <xf numFmtId="176" fontId="1" fillId="4" borderId="3" xfId="4" applyNumberFormat="1" applyFill="1" applyBorder="1" applyAlignment="1" applyProtection="1">
      <alignment horizontal="center" vertical="center" shrinkToFit="1"/>
    </xf>
    <xf numFmtId="176" fontId="1" fillId="4" borderId="7" xfId="4" applyNumberFormat="1" applyFill="1" applyBorder="1" applyAlignment="1" applyProtection="1">
      <alignment horizontal="center" vertical="center" shrinkToFit="1"/>
    </xf>
    <xf numFmtId="180" fontId="1" fillId="4" borderId="3" xfId="3" applyNumberFormat="1" applyFill="1" applyBorder="1" applyAlignment="1" applyProtection="1">
      <alignment horizontal="center" vertical="center" shrinkToFit="1"/>
    </xf>
    <xf numFmtId="180" fontId="1" fillId="4" borderId="7" xfId="3" applyNumberFormat="1" applyFill="1" applyBorder="1" applyAlignment="1" applyProtection="1">
      <alignment horizontal="center" vertical="center" shrinkToFit="1"/>
    </xf>
    <xf numFmtId="176" fontId="1" fillId="4" borderId="2" xfId="4" applyNumberFormat="1" applyFill="1" applyBorder="1" applyAlignment="1" applyProtection="1">
      <alignment horizontal="center" vertical="center" shrinkToFit="1"/>
    </xf>
    <xf numFmtId="0" fontId="1" fillId="6" borderId="2" xfId="2" applyFill="1" applyBorder="1" applyAlignment="1" applyProtection="1">
      <alignment horizontal="center" vertical="center" shrinkToFit="1"/>
    </xf>
    <xf numFmtId="182" fontId="1" fillId="4" borderId="2" xfId="2" applyNumberFormat="1" applyFill="1" applyBorder="1" applyAlignment="1" applyProtection="1">
      <alignment horizontal="center" vertical="center" shrinkToFit="1"/>
    </xf>
    <xf numFmtId="179" fontId="1" fillId="0" borderId="2" xfId="2" applyNumberFormat="1" applyFill="1" applyBorder="1" applyAlignment="1" applyProtection="1">
      <alignment horizontal="center" vertical="center" shrinkToFit="1"/>
      <protection locked="0"/>
    </xf>
    <xf numFmtId="0" fontId="1" fillId="0" borderId="2" xfId="2" applyBorder="1" applyAlignment="1" applyProtection="1">
      <alignment horizontal="right" vertical="center"/>
      <protection locked="0"/>
    </xf>
    <xf numFmtId="0" fontId="1" fillId="3" borderId="2" xfId="2" applyFill="1" applyBorder="1" applyAlignment="1" applyProtection="1">
      <alignment horizontal="right" vertical="center"/>
    </xf>
    <xf numFmtId="0" fontId="1" fillId="5" borderId="2" xfId="2" applyFill="1" applyBorder="1" applyAlignment="1" applyProtection="1">
      <alignment horizontal="center" vertical="center"/>
    </xf>
    <xf numFmtId="0" fontId="1" fillId="4" borderId="2" xfId="2" applyFill="1" applyBorder="1" applyAlignment="1" applyProtection="1">
      <alignment horizontal="right" vertical="center"/>
    </xf>
    <xf numFmtId="0" fontId="1" fillId="4" borderId="3" xfId="2" applyFill="1" applyBorder="1" applyAlignment="1" applyProtection="1">
      <alignment horizontal="right" vertical="center"/>
    </xf>
    <xf numFmtId="0" fontId="1" fillId="4" borderId="7" xfId="2" applyFill="1" applyBorder="1" applyAlignment="1" applyProtection="1">
      <alignment horizontal="right" vertical="center"/>
    </xf>
    <xf numFmtId="0" fontId="1" fillId="5" borderId="2" xfId="2" applyFill="1" applyBorder="1" applyAlignment="1" applyProtection="1">
      <alignment horizontal="right" vertical="center" shrinkToFit="1"/>
    </xf>
    <xf numFmtId="183" fontId="1" fillId="5" borderId="2" xfId="3" applyNumberFormat="1" applyFill="1" applyBorder="1" applyAlignment="1" applyProtection="1">
      <alignment horizontal="right" vertical="center" shrinkToFit="1"/>
    </xf>
    <xf numFmtId="185" fontId="1" fillId="5" borderId="2" xfId="3" applyNumberFormat="1" applyFill="1" applyBorder="1" applyAlignment="1" applyProtection="1">
      <alignment horizontal="right" vertical="center" shrinkToFit="1"/>
    </xf>
    <xf numFmtId="176" fontId="1" fillId="5" borderId="2" xfId="1" applyNumberFormat="1" applyFont="1" applyFill="1" applyBorder="1" applyAlignment="1" applyProtection="1">
      <alignment horizontal="center" vertical="center"/>
    </xf>
    <xf numFmtId="0" fontId="1" fillId="4" borderId="2" xfId="2" applyFill="1" applyBorder="1" applyAlignment="1" applyProtection="1">
      <alignment horizontal="right" vertical="center" shrinkToFit="1"/>
    </xf>
    <xf numFmtId="0" fontId="5" fillId="2" borderId="2" xfId="2" applyFont="1" applyFill="1" applyBorder="1" applyAlignment="1" applyProtection="1">
      <alignment horizontal="center" vertical="center" wrapText="1" shrinkToFit="1"/>
    </xf>
    <xf numFmtId="177" fontId="1" fillId="0" borderId="2" xfId="3" applyNumberFormat="1" applyFill="1" applyBorder="1" applyAlignment="1" applyProtection="1">
      <alignment horizontal="center" vertical="center" shrinkToFit="1"/>
      <protection locked="0"/>
    </xf>
    <xf numFmtId="6" fontId="1" fillId="4" borderId="2" xfId="18" applyFont="1" applyFill="1" applyBorder="1" applyAlignment="1" applyProtection="1">
      <alignment horizontal="center" vertical="center" shrinkToFit="1"/>
    </xf>
    <xf numFmtId="5" fontId="1" fillId="0" borderId="2" xfId="3" applyNumberFormat="1" applyFill="1" applyBorder="1" applyAlignment="1" applyProtection="1">
      <alignment horizontal="center" vertical="center" shrinkToFit="1"/>
      <protection locked="0"/>
    </xf>
    <xf numFmtId="181" fontId="1" fillId="4" borderId="2" xfId="2" applyNumberFormat="1" applyFill="1" applyBorder="1" applyAlignment="1" applyProtection="1">
      <alignment horizontal="center" vertical="center" shrinkToFit="1"/>
    </xf>
    <xf numFmtId="187" fontId="1" fillId="0" borderId="2" xfId="2" applyNumberFormat="1" applyFill="1" applyBorder="1" applyAlignment="1" applyProtection="1">
      <alignment horizontal="center" vertical="center" shrinkToFit="1"/>
      <protection locked="0"/>
    </xf>
    <xf numFmtId="180" fontId="1" fillId="0" borderId="2" xfId="3" applyNumberFormat="1" applyFill="1" applyBorder="1" applyAlignment="1" applyProtection="1">
      <alignment horizontal="center" vertical="center" shrinkToFit="1"/>
      <protection locked="0"/>
    </xf>
    <xf numFmtId="180" fontId="1" fillId="0" borderId="3" xfId="3" applyNumberFormat="1" applyFill="1" applyBorder="1" applyAlignment="1" applyProtection="1">
      <alignment horizontal="center" vertical="center" shrinkToFit="1"/>
      <protection locked="0"/>
    </xf>
    <xf numFmtId="177" fontId="1" fillId="4" borderId="2" xfId="3" applyNumberFormat="1" applyFill="1" applyBorder="1" applyAlignment="1" applyProtection="1">
      <alignment horizontal="center" vertical="center" shrinkToFit="1"/>
    </xf>
    <xf numFmtId="0" fontId="1" fillId="0" borderId="1" xfId="2" applyFont="1" applyBorder="1" applyAlignment="1" applyProtection="1">
      <alignment horizontal="center"/>
      <protection locked="0"/>
    </xf>
    <xf numFmtId="176" fontId="1" fillId="4" borderId="0" xfId="2" applyNumberFormat="1" applyFill="1" applyBorder="1" applyAlignment="1" applyProtection="1">
      <alignment horizontal="center" vertical="center"/>
    </xf>
    <xf numFmtId="176" fontId="1" fillId="4" borderId="0" xfId="2" applyNumberFormat="1" applyFill="1" applyAlignment="1" applyProtection="1">
      <alignment horizontal="center" vertical="center"/>
    </xf>
    <xf numFmtId="176" fontId="1" fillId="0" borderId="2" xfId="2" applyNumberFormat="1" applyFont="1" applyBorder="1" applyAlignment="1" applyProtection="1">
      <alignment horizontal="center" vertical="center" shrinkToFit="1"/>
      <protection locked="0"/>
    </xf>
    <xf numFmtId="0" fontId="1" fillId="6" borderId="2" xfId="2" applyFill="1" applyBorder="1" applyAlignment="1" applyProtection="1">
      <alignment horizontal="center" vertical="center"/>
    </xf>
    <xf numFmtId="0" fontId="7" fillId="0" borderId="0" xfId="2" applyFont="1" applyAlignment="1" applyProtection="1">
      <alignment horizontal="right"/>
      <protection locked="0"/>
    </xf>
    <xf numFmtId="6" fontId="1" fillId="4" borderId="2" xfId="3" applyFill="1" applyBorder="1" applyAlignment="1" applyProtection="1">
      <alignment horizontal="center" vertical="center" shrinkToFit="1"/>
    </xf>
    <xf numFmtId="178" fontId="1" fillId="4" borderId="2" xfId="2" applyNumberFormat="1" applyFill="1" applyBorder="1" applyAlignment="1" applyProtection="1">
      <alignment horizontal="center" vertical="center" shrinkToFit="1"/>
    </xf>
    <xf numFmtId="177" fontId="1" fillId="0" borderId="2" xfId="2" applyNumberFormat="1" applyFill="1" applyBorder="1" applyAlignment="1" applyProtection="1">
      <alignment horizontal="center" vertical="center" shrinkToFit="1"/>
      <protection locked="0"/>
    </xf>
    <xf numFmtId="0" fontId="1" fillId="0" borderId="2" xfId="2" applyFont="1" applyBorder="1" applyAlignment="1" applyProtection="1">
      <alignment horizontal="center" vertical="center" shrinkToFit="1"/>
      <protection locked="0"/>
    </xf>
    <xf numFmtId="14" fontId="1" fillId="0" borderId="2" xfId="2" applyNumberFormat="1" applyFont="1" applyBorder="1" applyAlignment="1" applyProtection="1">
      <alignment horizontal="center" vertical="center" shrinkToFit="1"/>
      <protection locked="0"/>
    </xf>
    <xf numFmtId="180" fontId="1" fillId="4" borderId="2" xfId="3" applyNumberFormat="1" applyFill="1" applyBorder="1" applyAlignment="1" applyProtection="1">
      <alignment horizontal="center" vertical="center" shrinkToFit="1"/>
    </xf>
    <xf numFmtId="194" fontId="18" fillId="4" borderId="2" xfId="0" applyNumberFormat="1" applyFont="1" applyFill="1" applyBorder="1" applyAlignment="1" applyProtection="1">
      <alignment horizontal="center" vertical="center"/>
    </xf>
    <xf numFmtId="14" fontId="1" fillId="0" borderId="9" xfId="2" applyNumberFormat="1" applyBorder="1" applyAlignment="1" applyProtection="1">
      <alignment horizontal="center" vertical="center"/>
      <protection locked="0"/>
    </xf>
    <xf numFmtId="0" fontId="1" fillId="0" borderId="8" xfId="2" applyBorder="1" applyAlignment="1" applyProtection="1">
      <alignment horizontal="center" vertical="center"/>
      <protection locked="0"/>
    </xf>
    <xf numFmtId="0" fontId="1" fillId="0" borderId="10" xfId="2" applyBorder="1" applyAlignment="1" applyProtection="1">
      <alignment horizontal="center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13" xfId="2" applyBorder="1" applyAlignment="1" applyProtection="1">
      <alignment horizontal="center" vertical="center"/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38" fontId="1" fillId="0" borderId="9" xfId="17" applyFont="1" applyBorder="1" applyAlignment="1" applyProtection="1">
      <alignment horizontal="center" vertical="center"/>
      <protection locked="0"/>
    </xf>
    <xf numFmtId="38" fontId="1" fillId="0" borderId="8" xfId="17" applyFont="1" applyBorder="1" applyAlignment="1" applyProtection="1">
      <alignment horizontal="center" vertical="center"/>
      <protection locked="0"/>
    </xf>
    <xf numFmtId="38" fontId="1" fillId="0" borderId="10" xfId="17" applyFont="1" applyBorder="1" applyAlignment="1" applyProtection="1">
      <alignment horizontal="center" vertical="center"/>
      <protection locked="0"/>
    </xf>
    <xf numFmtId="38" fontId="1" fillId="0" borderId="12" xfId="17" applyFont="1" applyBorder="1" applyAlignment="1" applyProtection="1">
      <alignment horizontal="center" vertical="center"/>
      <protection locked="0"/>
    </xf>
    <xf numFmtId="38" fontId="1" fillId="0" borderId="1" xfId="17" applyFont="1" applyBorder="1" applyAlignment="1" applyProtection="1">
      <alignment horizontal="center" vertical="center"/>
      <protection locked="0"/>
    </xf>
    <xf numFmtId="38" fontId="1" fillId="0" borderId="13" xfId="17" applyFont="1" applyBorder="1" applyAlignment="1" applyProtection="1">
      <alignment horizontal="center" vertical="center"/>
      <protection locked="0"/>
    </xf>
    <xf numFmtId="5" fontId="1" fillId="4" borderId="2" xfId="2" applyNumberFormat="1" applyFill="1" applyBorder="1" applyAlignment="1" applyProtection="1">
      <alignment horizontal="center" vertical="center" shrinkToFit="1"/>
      <protection locked="0"/>
    </xf>
    <xf numFmtId="195" fontId="1" fillId="0" borderId="2" xfId="2" applyNumberFormat="1" applyFont="1" applyFill="1" applyBorder="1" applyAlignment="1" applyProtection="1">
      <alignment horizontal="center" vertical="center"/>
      <protection locked="0"/>
    </xf>
    <xf numFmtId="9" fontId="1" fillId="4" borderId="2" xfId="1" applyFont="1" applyFill="1" applyBorder="1" applyAlignment="1" applyProtection="1">
      <alignment horizontal="center" vertical="center" wrapText="1"/>
    </xf>
    <xf numFmtId="0" fontId="1" fillId="0" borderId="9" xfId="2" applyFill="1" applyBorder="1" applyAlignment="1" applyProtection="1">
      <alignment horizontal="center" vertical="center"/>
      <protection locked="0"/>
    </xf>
    <xf numFmtId="0" fontId="1" fillId="0" borderId="8" xfId="2" applyFill="1" applyBorder="1" applyAlignment="1" applyProtection="1">
      <alignment horizontal="center" vertical="center"/>
      <protection locked="0"/>
    </xf>
    <xf numFmtId="0" fontId="1" fillId="0" borderId="10" xfId="2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</cellXfs>
  <cellStyles count="19">
    <cellStyle name="Excel Built-in Comma [0]" xfId="9"/>
    <cellStyle name="Excel Built-in Normal" xfId="7"/>
    <cellStyle name="パーセント" xfId="1" builtinId="5"/>
    <cellStyle name="パーセント 2" xfId="4"/>
    <cellStyle name="パーセント 3" xfId="12"/>
    <cellStyle name="パーセント 4" xfId="11"/>
    <cellStyle name="桁区切り" xfId="17" builtinId="6"/>
    <cellStyle name="桁区切り [0.00] 2" xfId="8"/>
    <cellStyle name="通貨" xfId="18" builtinId="7"/>
    <cellStyle name="通貨 2" xfId="3"/>
    <cellStyle name="通貨 2 2" xfId="6"/>
    <cellStyle name="通貨 2 2 2" xfId="15"/>
    <cellStyle name="通貨 2 3" xfId="14"/>
    <cellStyle name="通貨 3" xfId="16"/>
    <cellStyle name="標準" xfId="0" builtinId="0"/>
    <cellStyle name="標準 2" xfId="2"/>
    <cellStyle name="標準 2 2" xfId="13"/>
    <cellStyle name="標準 2 3" xfId="10"/>
    <cellStyle name="標準 3" xfId="5"/>
  </cellStyles>
  <dxfs count="0"/>
  <tableStyles count="0" defaultTableStyle="TableStyleMedium2" defaultPivotStyle="PivotStyleLight16"/>
  <colors>
    <mruColors>
      <color rgb="FFFFFF99"/>
      <color rgb="FF3786CD"/>
      <color rgb="FFCCFFCC"/>
      <color rgb="FF99FF99"/>
      <color rgb="FFCCFF99"/>
      <color rgb="FF66FF99"/>
      <color rgb="FF00FF99"/>
      <color rgb="FF66FFCC"/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稼働率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CE-49DC-9D27-4AC4A9E93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44-49F4-AE40-C55D57A544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CE-49DC-9D27-4AC4A9E93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CE-49DC-9D27-4AC4A9E93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CE-49DC-9D27-4AC4A9E93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CE-49DC-9D27-4AC4A9E93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CE-49DC-9D27-4AC4A9E9359B}"/>
              </c:ext>
            </c:extLst>
          </c:dPt>
          <c:dLbls>
            <c:dLbl>
              <c:idx val="1"/>
              <c:layout>
                <c:manualLayout>
                  <c:x val="8.0799108331699884E-2"/>
                  <c:y val="-3.43778887915901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44-49F4-AE40-C55D57A5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店舗会議資料!$B$90:$H$90</c:f>
              <c:strCache>
                <c:ptCount val="7"/>
                <c:pt idx="0">
                  <c:v>作業</c:v>
                </c:pt>
                <c:pt idx="1">
                  <c:v>見積り</c:v>
                </c:pt>
                <c:pt idx="2">
                  <c:v>販促活動</c:v>
                </c:pt>
                <c:pt idx="3">
                  <c:v>移動</c:v>
                </c:pt>
                <c:pt idx="4">
                  <c:v>事務管理</c:v>
                </c:pt>
                <c:pt idx="5">
                  <c:v>片付け・準備</c:v>
                </c:pt>
                <c:pt idx="6">
                  <c:v>その他</c:v>
                </c:pt>
              </c:strCache>
            </c:strRef>
          </c:cat>
          <c:val>
            <c:numRef>
              <c:f>店舗会議資料!$B$91:$H$91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4-49F4-AE40-C55D57A544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4</xdr:row>
      <xdr:rowOff>57150</xdr:rowOff>
    </xdr:from>
    <xdr:to>
      <xdr:col>41</xdr:col>
      <xdr:colOff>302533</xdr:colOff>
      <xdr:row>7</xdr:row>
      <xdr:rowOff>75911</xdr:rowOff>
    </xdr:to>
    <xdr:sp macro="" textlink="">
      <xdr:nvSpPr>
        <xdr:cNvPr id="3" name="CommandButton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0001250" y="523875"/>
          <a:ext cx="1269999" cy="688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27354</xdr:colOff>
      <xdr:row>53</xdr:row>
      <xdr:rowOff>25398</xdr:rowOff>
    </xdr:from>
    <xdr:to>
      <xdr:col>19</xdr:col>
      <xdr:colOff>225181</xdr:colOff>
      <xdr:row>75</xdr:row>
      <xdr:rowOff>100133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A93"/>
  <sheetViews>
    <sheetView tabSelected="1" view="pageBreakPreview" zoomScale="85" zoomScaleNormal="85" zoomScaleSheetLayoutView="85" workbookViewId="0">
      <selection activeCell="BG19" sqref="BG19"/>
    </sheetView>
  </sheetViews>
  <sheetFormatPr defaultColWidth="2.25" defaultRowHeight="13.5" x14ac:dyDescent="0.15"/>
  <cols>
    <col min="1" max="43" width="4.375" style="18" customWidth="1"/>
    <col min="44" max="44" width="2.5" style="18" customWidth="1"/>
    <col min="45" max="45" width="2.25" style="18" customWidth="1"/>
    <col min="46" max="48" width="2.25" style="18"/>
    <col min="49" max="49" width="10.5" style="18" hidden="1" customWidth="1"/>
    <col min="50" max="16384" width="2.25" style="18"/>
  </cols>
  <sheetData>
    <row r="1" spans="1:51" ht="18" customHeight="1" x14ac:dyDescent="0.15">
      <c r="A1" s="89" t="s">
        <v>101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17"/>
      <c r="AO1" s="17"/>
      <c r="AP1" s="17"/>
      <c r="AQ1" s="17"/>
    </row>
    <row r="2" spans="1:51" ht="18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7"/>
      <c r="AO2" s="17"/>
      <c r="AP2" s="17"/>
      <c r="AQ2" s="17"/>
    </row>
    <row r="3" spans="1:51" ht="18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AA3" s="19"/>
      <c r="AB3" s="19"/>
      <c r="AE3" s="20" t="s">
        <v>0</v>
      </c>
      <c r="AF3" s="154"/>
      <c r="AG3" s="154"/>
      <c r="AH3" s="21" t="s">
        <v>34</v>
      </c>
      <c r="AI3" s="20"/>
      <c r="AJ3" s="22" t="s">
        <v>35</v>
      </c>
      <c r="AK3" s="23"/>
      <c r="AL3" s="24" t="s">
        <v>36</v>
      </c>
      <c r="AM3" s="25" t="s">
        <v>1</v>
      </c>
      <c r="AN3" s="17"/>
      <c r="AO3" s="17"/>
      <c r="AP3" s="17"/>
    </row>
    <row r="4" spans="1:51" ht="18" customHeight="1" x14ac:dyDescent="0.15">
      <c r="AO4" s="158" t="str">
        <f>AF3&amp;"/"&amp;AI3&amp;"/"&amp;AK3</f>
        <v>//</v>
      </c>
      <c r="AP4" s="158"/>
      <c r="AQ4" s="158"/>
      <c r="AR4" s="69"/>
    </row>
    <row r="5" spans="1:51" s="26" customFormat="1" ht="18" customHeight="1" x14ac:dyDescent="0.15">
      <c r="AE5" s="149" t="s">
        <v>2</v>
      </c>
      <c r="AF5" s="149"/>
      <c r="AG5" s="149"/>
      <c r="AH5" s="27" t="s">
        <v>102</v>
      </c>
      <c r="AI5" s="27"/>
      <c r="AJ5" s="27"/>
      <c r="AK5" s="27"/>
      <c r="AL5" s="27"/>
      <c r="AM5" s="27"/>
      <c r="AO5" s="159" t="e">
        <f>EOMONTH( AO4, 0 )</f>
        <v>#VALUE!</v>
      </c>
      <c r="AP5" s="159"/>
      <c r="AQ5" s="159"/>
      <c r="AR5" s="39"/>
    </row>
    <row r="6" spans="1:51" s="26" customFormat="1" ht="18" customHeight="1" x14ac:dyDescent="0.15">
      <c r="A6" s="28" t="s">
        <v>3</v>
      </c>
      <c r="I6" s="26" t="s">
        <v>71</v>
      </c>
      <c r="M6" s="28"/>
      <c r="AJ6" s="150" t="e">
        <f>AK3/AQ6</f>
        <v>#VALUE!</v>
      </c>
      <c r="AK6" s="150"/>
      <c r="AL6" s="150"/>
      <c r="AM6" s="151"/>
      <c r="AN6" s="29"/>
      <c r="AO6" s="152" t="s">
        <v>100</v>
      </c>
      <c r="AP6" s="152"/>
      <c r="AQ6" s="75" t="e">
        <f>DAY(AO5)</f>
        <v>#VALUE!</v>
      </c>
    </row>
    <row r="7" spans="1:51" s="30" customFormat="1" ht="18" customHeight="1" x14ac:dyDescent="0.15">
      <c r="A7" s="116"/>
      <c r="B7" s="116"/>
      <c r="C7" s="116"/>
      <c r="D7" s="116"/>
      <c r="E7" s="153" t="s">
        <v>4</v>
      </c>
      <c r="F7" s="153"/>
      <c r="G7" s="153"/>
      <c r="H7" s="153" t="s">
        <v>5</v>
      </c>
      <c r="I7" s="153"/>
      <c r="J7" s="126" t="s">
        <v>6</v>
      </c>
      <c r="K7" s="126"/>
      <c r="L7" s="126" t="s">
        <v>7</v>
      </c>
      <c r="M7" s="126"/>
      <c r="N7" s="126"/>
      <c r="O7" s="126" t="s">
        <v>8</v>
      </c>
      <c r="P7" s="126"/>
      <c r="Q7" s="116" t="s">
        <v>9</v>
      </c>
      <c r="R7" s="116"/>
      <c r="S7" s="110" t="s">
        <v>10</v>
      </c>
      <c r="T7" s="110"/>
      <c r="U7" s="110"/>
      <c r="V7" s="110" t="s">
        <v>72</v>
      </c>
      <c r="W7" s="110"/>
      <c r="X7" s="110"/>
      <c r="Y7" s="116" t="s">
        <v>73</v>
      </c>
      <c r="Z7" s="116"/>
      <c r="AA7" s="116"/>
      <c r="AB7" s="116" t="s">
        <v>74</v>
      </c>
      <c r="AC7" s="116"/>
      <c r="AD7" s="116"/>
    </row>
    <row r="8" spans="1:51" s="26" customFormat="1" ht="18" customHeight="1" x14ac:dyDescent="0.15">
      <c r="A8" s="116" t="s">
        <v>12</v>
      </c>
      <c r="B8" s="116"/>
      <c r="C8" s="116"/>
      <c r="D8" s="116"/>
      <c r="E8" s="155">
        <f>AC53</f>
        <v>0</v>
      </c>
      <c r="F8" s="155"/>
      <c r="G8" s="155"/>
      <c r="H8" s="148">
        <f>G53</f>
        <v>0</v>
      </c>
      <c r="I8" s="148"/>
      <c r="J8" s="156">
        <f>AH53</f>
        <v>0</v>
      </c>
      <c r="K8" s="156"/>
      <c r="L8" s="128"/>
      <c r="M8" s="128"/>
      <c r="N8" s="128"/>
      <c r="O8" s="119" t="str">
        <f>X53</f>
        <v/>
      </c>
      <c r="P8" s="119"/>
      <c r="Q8" s="157"/>
      <c r="R8" s="157"/>
      <c r="S8" s="119" t="e">
        <f>Q8/J8</f>
        <v>#DIV/0!</v>
      </c>
      <c r="T8" s="119"/>
      <c r="U8" s="119"/>
      <c r="V8" s="119" t="e">
        <f>D78/A78</f>
        <v>#DIV/0!</v>
      </c>
      <c r="W8" s="119"/>
      <c r="X8" s="119"/>
      <c r="Y8" s="115" t="e">
        <f>E8/(D78*24)</f>
        <v>#DIV/0!</v>
      </c>
      <c r="Z8" s="115"/>
      <c r="AA8" s="115"/>
      <c r="AB8" s="118" t="e">
        <f>E8/J8</f>
        <v>#DIV/0!</v>
      </c>
      <c r="AC8" s="118"/>
      <c r="AD8" s="118"/>
    </row>
    <row r="9" spans="1:51" s="26" customFormat="1" ht="18" customHeight="1" x14ac:dyDescent="0.15">
      <c r="A9" s="116" t="s">
        <v>13</v>
      </c>
      <c r="B9" s="116"/>
      <c r="C9" s="116"/>
      <c r="D9" s="116"/>
      <c r="E9" s="143"/>
      <c r="F9" s="143"/>
      <c r="G9" s="143"/>
      <c r="H9" s="141"/>
      <c r="I9" s="141"/>
      <c r="J9" s="145"/>
      <c r="K9" s="145"/>
      <c r="L9" s="128"/>
      <c r="M9" s="128"/>
      <c r="N9" s="128"/>
      <c r="O9" s="119" t="str">
        <f>IFERROR(J9/H9,"-")</f>
        <v>-</v>
      </c>
      <c r="P9" s="119"/>
      <c r="Q9" s="146"/>
      <c r="R9" s="147"/>
      <c r="S9" s="125" t="str">
        <f>IFERROR(Q9/J9,"-")</f>
        <v>-</v>
      </c>
      <c r="T9" s="125"/>
      <c r="U9" s="125"/>
      <c r="V9" s="120"/>
      <c r="W9" s="120"/>
      <c r="X9" s="120"/>
      <c r="Y9" s="114"/>
      <c r="Z9" s="114"/>
      <c r="AA9" s="114"/>
      <c r="AB9" s="117" t="str">
        <f>IFERROR(E9/J9,"-")</f>
        <v>-</v>
      </c>
      <c r="AC9" s="117"/>
      <c r="AD9" s="117"/>
    </row>
    <row r="10" spans="1:51" s="26" customFormat="1" ht="18" customHeight="1" x14ac:dyDescent="0.15">
      <c r="A10" s="116" t="s">
        <v>14</v>
      </c>
      <c r="B10" s="116"/>
      <c r="C10" s="116"/>
      <c r="D10" s="116"/>
      <c r="E10" s="125" t="str">
        <f>IFERROR(E8/E9,"-")</f>
        <v>-</v>
      </c>
      <c r="F10" s="125"/>
      <c r="G10" s="125"/>
      <c r="H10" s="125" t="str">
        <f>IFERROR(H8/H9,"-")</f>
        <v>-</v>
      </c>
      <c r="I10" s="119"/>
      <c r="J10" s="125" t="str">
        <f>IFERROR(J8/J9,"-")</f>
        <v>-</v>
      </c>
      <c r="K10" s="125"/>
      <c r="L10" s="125" t="str">
        <f>IFERROR(L8/L9,"-")</f>
        <v>-</v>
      </c>
      <c r="M10" s="125"/>
      <c r="N10" s="125"/>
      <c r="O10" s="76"/>
      <c r="P10" s="76"/>
      <c r="Q10" s="125" t="str">
        <f>IFERROR(Q8/Q9,"-")</f>
        <v>-</v>
      </c>
      <c r="R10" s="121"/>
      <c r="S10" s="125" t="str">
        <f>IFERROR(S8/S9,"-")</f>
        <v>-</v>
      </c>
      <c r="T10" s="125"/>
      <c r="U10" s="125"/>
      <c r="V10" s="119" t="str">
        <f>IFERROR(V8/V9,"-")</f>
        <v>-</v>
      </c>
      <c r="W10" s="119"/>
      <c r="X10" s="119"/>
      <c r="Y10" s="113" t="str">
        <f>IFERROR(Y8/Y9,"-")</f>
        <v>-</v>
      </c>
      <c r="Z10" s="113"/>
      <c r="AA10" s="113"/>
      <c r="AB10" s="113" t="str">
        <f>IFERROR(AB8/AB9,"-")</f>
        <v>-</v>
      </c>
      <c r="AC10" s="113"/>
      <c r="AD10" s="113"/>
    </row>
    <row r="11" spans="1:51" s="26" customFormat="1" ht="18" customHeight="1" x14ac:dyDescent="0.15">
      <c r="A11" s="116" t="s">
        <v>15</v>
      </c>
      <c r="B11" s="116"/>
      <c r="C11" s="116"/>
      <c r="D11" s="116"/>
      <c r="E11" s="142" t="str">
        <f>IFERROR(E9*AJ6,"-")</f>
        <v>-</v>
      </c>
      <c r="F11" s="142"/>
      <c r="G11" s="142"/>
      <c r="H11" s="160" t="str">
        <f>IFERROR(H9*AJ6,"-")</f>
        <v>-</v>
      </c>
      <c r="I11" s="160"/>
      <c r="J11" s="144" t="str">
        <f>IFERROR(J9*AJ6,"-")</f>
        <v>-</v>
      </c>
      <c r="K11" s="144"/>
      <c r="L11" s="127" t="str">
        <f>IFERROR(L9*AJ6,"-")</f>
        <v>-</v>
      </c>
      <c r="M11" s="127"/>
      <c r="N11" s="127"/>
      <c r="O11" s="76"/>
      <c r="P11" s="76"/>
      <c r="Q11" s="123" t="str">
        <f>IFERROR(Q9*AJ6,"-")</f>
        <v>-</v>
      </c>
      <c r="R11" s="124"/>
      <c r="S11" s="77"/>
      <c r="T11" s="77"/>
      <c r="U11" s="77"/>
      <c r="V11" s="78"/>
      <c r="W11" s="78"/>
      <c r="X11" s="79"/>
      <c r="Y11" s="79"/>
      <c r="Z11" s="79"/>
      <c r="AA11" s="79"/>
      <c r="AB11" s="77"/>
      <c r="AC11" s="77"/>
      <c r="AD11" s="77"/>
      <c r="AE11" s="32"/>
      <c r="AF11" s="32"/>
      <c r="AG11" s="32"/>
      <c r="AH11" s="32"/>
      <c r="AI11" s="32"/>
      <c r="AJ11" s="32"/>
    </row>
    <row r="12" spans="1:51" s="26" customFormat="1" ht="18" customHeight="1" x14ac:dyDescent="0.15">
      <c r="A12" s="116" t="s">
        <v>14</v>
      </c>
      <c r="B12" s="116"/>
      <c r="C12" s="116"/>
      <c r="D12" s="116"/>
      <c r="E12" s="125" t="str">
        <f>IFERROR(E8/E11,"-")</f>
        <v>-</v>
      </c>
      <c r="F12" s="125"/>
      <c r="G12" s="125"/>
      <c r="H12" s="125" t="str">
        <f>IFERROR(H8/H11,"-")</f>
        <v>-</v>
      </c>
      <c r="I12" s="119"/>
      <c r="J12" s="125" t="str">
        <f>IFERROR(J8/J11,"-")</f>
        <v>-</v>
      </c>
      <c r="K12" s="125"/>
      <c r="L12" s="125" t="str">
        <f>IFERROR(L8/L11,"-")</f>
        <v>-</v>
      </c>
      <c r="M12" s="125"/>
      <c r="N12" s="125"/>
      <c r="O12" s="76"/>
      <c r="P12" s="76"/>
      <c r="Q12" s="121" t="str">
        <f>IFERROR(Q8/Q11,"-")</f>
        <v>-</v>
      </c>
      <c r="R12" s="122"/>
      <c r="S12" s="76"/>
      <c r="T12" s="76"/>
      <c r="U12" s="76"/>
      <c r="V12" s="78"/>
      <c r="W12" s="78"/>
      <c r="X12" s="77"/>
      <c r="Y12" s="77"/>
      <c r="Z12" s="77"/>
      <c r="AA12" s="30"/>
      <c r="AB12" s="76"/>
      <c r="AC12" s="76"/>
      <c r="AD12" s="76"/>
      <c r="AE12" s="31"/>
      <c r="AF12" s="31"/>
      <c r="AG12" s="31"/>
      <c r="AH12" s="31"/>
      <c r="AI12" s="31"/>
      <c r="AJ12" s="31"/>
    </row>
    <row r="13" spans="1:51" s="26" customFormat="1" ht="18" customHeight="1" x14ac:dyDescent="0.15">
      <c r="A13" s="28" t="s">
        <v>16</v>
      </c>
      <c r="G13" s="33" t="s">
        <v>17</v>
      </c>
      <c r="I13" s="33"/>
      <c r="J13" s="33"/>
      <c r="L13" s="34" t="s">
        <v>18</v>
      </c>
      <c r="AM13" s="35" t="s">
        <v>19</v>
      </c>
      <c r="AV13" s="36"/>
      <c r="AW13" s="36"/>
      <c r="AX13" s="36"/>
      <c r="AY13" s="36"/>
    </row>
    <row r="14" spans="1:51" s="39" customFormat="1" ht="18" customHeight="1" x14ac:dyDescent="0.15">
      <c r="A14" s="110"/>
      <c r="B14" s="110"/>
      <c r="C14" s="110"/>
      <c r="D14" s="110"/>
      <c r="E14" s="110" t="s">
        <v>20</v>
      </c>
      <c r="F14" s="110"/>
      <c r="G14" s="110" t="s">
        <v>21</v>
      </c>
      <c r="H14" s="110"/>
      <c r="I14" s="102" t="s">
        <v>14</v>
      </c>
      <c r="J14" s="102"/>
      <c r="K14" s="37"/>
      <c r="L14" s="110" t="s">
        <v>22</v>
      </c>
      <c r="M14" s="110"/>
      <c r="N14" s="110" t="s">
        <v>69</v>
      </c>
      <c r="O14" s="110"/>
      <c r="P14" s="110" t="s">
        <v>23</v>
      </c>
      <c r="Q14" s="110"/>
      <c r="R14" s="140" t="s">
        <v>24</v>
      </c>
      <c r="S14" s="140"/>
      <c r="T14" s="140" t="s">
        <v>25</v>
      </c>
      <c r="U14" s="140"/>
      <c r="V14" s="110" t="s">
        <v>26</v>
      </c>
      <c r="W14" s="110"/>
      <c r="X14" s="102" t="s">
        <v>8</v>
      </c>
      <c r="Y14" s="102"/>
      <c r="Z14" s="102" t="s">
        <v>27</v>
      </c>
      <c r="AA14" s="102"/>
      <c r="AB14" s="38"/>
      <c r="AC14" s="110" t="s">
        <v>4</v>
      </c>
      <c r="AD14" s="110"/>
      <c r="AE14" s="110"/>
      <c r="AF14" s="110" t="s">
        <v>26</v>
      </c>
      <c r="AG14" s="110"/>
      <c r="AH14" s="110" t="s">
        <v>6</v>
      </c>
      <c r="AI14" s="110"/>
      <c r="AJ14" s="110" t="s">
        <v>27</v>
      </c>
      <c r="AK14" s="110"/>
      <c r="AL14" s="110" t="s">
        <v>11</v>
      </c>
      <c r="AM14" s="110"/>
    </row>
    <row r="15" spans="1:51" s="39" customFormat="1" ht="18" customHeight="1" x14ac:dyDescent="0.15">
      <c r="A15" s="110" t="s">
        <v>37</v>
      </c>
      <c r="B15" s="110"/>
      <c r="C15" s="110"/>
      <c r="D15" s="110"/>
      <c r="E15" s="129"/>
      <c r="F15" s="129"/>
      <c r="G15" s="130">
        <f>SUM(L15:U15)</f>
        <v>0</v>
      </c>
      <c r="H15" s="130"/>
      <c r="I15" s="88" t="str">
        <f>IFERROR(G15/E15,"")</f>
        <v/>
      </c>
      <c r="J15" s="88"/>
      <c r="K15" s="37"/>
      <c r="L15" s="132">
        <f>COUNTIFS(問合せCSV!$K:$K,$A15,問合せCSV!$L:$L,L$14)</f>
        <v>0</v>
      </c>
      <c r="M15" s="132"/>
      <c r="N15" s="132">
        <f>COUNTIFS(問合せCSV!$K:$K,$A15,問合せCSV!$L:$L,N$14)</f>
        <v>0</v>
      </c>
      <c r="O15" s="132"/>
      <c r="P15" s="132">
        <f>COUNTIFS(問合せCSV!$K:$K,$A15,問合せCSV!$L:$L,P$14)</f>
        <v>0</v>
      </c>
      <c r="Q15" s="132"/>
      <c r="R15" s="133">
        <f>COUNTIFS(問合せCSV!$K:$K,$A15,問合せCSV!$L:$L,"失注")-T15</f>
        <v>0</v>
      </c>
      <c r="S15" s="134"/>
      <c r="T15" s="112"/>
      <c r="U15" s="112"/>
      <c r="V15" s="92"/>
      <c r="W15" s="92"/>
      <c r="X15" s="94" t="str">
        <f>IFERROR(L15/G15,"")</f>
        <v/>
      </c>
      <c r="Y15" s="94"/>
      <c r="Z15" s="93" t="str">
        <f>IFERROR(X15/V15,"")</f>
        <v/>
      </c>
      <c r="AA15" s="93"/>
      <c r="AB15" s="38"/>
      <c r="AC15" s="99">
        <f>SUMIF(作業CSV!$AB:$AB,A15,作業CSV!$S:$S)</f>
        <v>0</v>
      </c>
      <c r="AD15" s="99"/>
      <c r="AE15" s="99"/>
      <c r="AF15" s="103">
        <f>ROUNDDOWN(E15*V15,0)</f>
        <v>0</v>
      </c>
      <c r="AG15" s="103"/>
      <c r="AH15" s="139">
        <f>COUNTIF(作業CSV!$AB:$AB,A15)</f>
        <v>0</v>
      </c>
      <c r="AI15" s="139"/>
      <c r="AJ15" s="104" t="str">
        <f>IFERROR(AH15/AF15,"")</f>
        <v/>
      </c>
      <c r="AK15" s="104"/>
      <c r="AL15" s="108" t="str">
        <f>IF(AH15=0," ",AC15/AH15)</f>
        <v xml:space="preserve"> </v>
      </c>
      <c r="AM15" s="108"/>
    </row>
    <row r="16" spans="1:51" s="39" customFormat="1" ht="18" customHeight="1" x14ac:dyDescent="0.15">
      <c r="A16" s="110" t="s">
        <v>38</v>
      </c>
      <c r="B16" s="110"/>
      <c r="C16" s="110"/>
      <c r="D16" s="110"/>
      <c r="E16" s="129"/>
      <c r="F16" s="129"/>
      <c r="G16" s="130">
        <f t="shared" ref="G16:G46" si="0">SUM(L16:U16)</f>
        <v>0</v>
      </c>
      <c r="H16" s="130"/>
      <c r="I16" s="88" t="str">
        <f t="shared" ref="I16:I53" si="1">IFERROR(G16/E16,"")</f>
        <v/>
      </c>
      <c r="J16" s="88"/>
      <c r="K16" s="37"/>
      <c r="L16" s="132">
        <f>COUNTIFS(問合せCSV!$K:$K,$A16,問合せCSV!$L:$L,L$14)</f>
        <v>0</v>
      </c>
      <c r="M16" s="132"/>
      <c r="N16" s="132">
        <f>COUNTIFS(問合せCSV!$K:$K,$A16,問合せCSV!$L:$L,N$14)</f>
        <v>0</v>
      </c>
      <c r="O16" s="132"/>
      <c r="P16" s="132">
        <f>COUNTIFS(問合せCSV!$K:$K,$A16,問合せCSV!$L:$L,P$14)</f>
        <v>0</v>
      </c>
      <c r="Q16" s="132"/>
      <c r="R16" s="133">
        <f>COUNTIFS(問合せCSV!$K:$K,$A16,問合せCSV!$L:$L,"失注")-T16</f>
        <v>0</v>
      </c>
      <c r="S16" s="134"/>
      <c r="T16" s="112"/>
      <c r="U16" s="112"/>
      <c r="V16" s="92"/>
      <c r="W16" s="92"/>
      <c r="X16" s="94" t="str">
        <f>IFERROR(L16/G16,"")</f>
        <v/>
      </c>
      <c r="Y16" s="94"/>
      <c r="Z16" s="93" t="str">
        <f t="shared" ref="Z16:Z46" si="2">IFERROR(X16/V16,"")</f>
        <v/>
      </c>
      <c r="AA16" s="93"/>
      <c r="AB16" s="38"/>
      <c r="AC16" s="99">
        <f>SUMIF(作業CSV!$AB:$AB,A16,作業CSV!$S:$S)</f>
        <v>0</v>
      </c>
      <c r="AD16" s="99"/>
      <c r="AE16" s="99"/>
      <c r="AF16" s="103">
        <f t="shared" ref="AF16:AF46" si="3">ROUNDDOWN(E16*V16,0)</f>
        <v>0</v>
      </c>
      <c r="AG16" s="103"/>
      <c r="AH16" s="139">
        <f>COUNTIF(作業CSV!$AB:$AB,A16)</f>
        <v>0</v>
      </c>
      <c r="AI16" s="139"/>
      <c r="AJ16" s="104" t="str">
        <f t="shared" ref="AJ16:AJ46" si="4">IFERROR(AH16/AF16,"")</f>
        <v/>
      </c>
      <c r="AK16" s="104"/>
      <c r="AL16" s="108" t="str">
        <f t="shared" ref="AL16:AL46" si="5">IF(AH16=0," ",AC16/AH16)</f>
        <v xml:space="preserve"> </v>
      </c>
      <c r="AM16" s="108"/>
    </row>
    <row r="17" spans="1:39" s="39" customFormat="1" ht="18" customHeight="1" x14ac:dyDescent="0.15">
      <c r="A17" s="110" t="s">
        <v>39</v>
      </c>
      <c r="B17" s="110"/>
      <c r="C17" s="110"/>
      <c r="D17" s="110"/>
      <c r="E17" s="129"/>
      <c r="F17" s="129"/>
      <c r="G17" s="130">
        <f t="shared" si="0"/>
        <v>0</v>
      </c>
      <c r="H17" s="130"/>
      <c r="I17" s="88" t="str">
        <f t="shared" si="1"/>
        <v/>
      </c>
      <c r="J17" s="88"/>
      <c r="K17" s="37"/>
      <c r="L17" s="132">
        <f>COUNTIFS(問合せCSV!$K:$K,$A17,問合せCSV!$L:$L,L$14)</f>
        <v>0</v>
      </c>
      <c r="M17" s="132"/>
      <c r="N17" s="132">
        <f>COUNTIFS(問合せCSV!$K:$K,$A17,問合せCSV!$L:$L,N$14)</f>
        <v>0</v>
      </c>
      <c r="O17" s="132"/>
      <c r="P17" s="132">
        <f>COUNTIFS(問合せCSV!$K:$K,$A17,問合せCSV!$L:$L,P$14)</f>
        <v>0</v>
      </c>
      <c r="Q17" s="132"/>
      <c r="R17" s="133">
        <f>COUNTIFS(問合せCSV!$K:$K,$A17,問合せCSV!$L:$L,"失注")-T17</f>
        <v>0</v>
      </c>
      <c r="S17" s="134"/>
      <c r="T17" s="112"/>
      <c r="U17" s="112"/>
      <c r="V17" s="92"/>
      <c r="W17" s="92"/>
      <c r="X17" s="94" t="str">
        <f t="shared" ref="X17:X46" si="6">IFERROR(L17/G17,"")</f>
        <v/>
      </c>
      <c r="Y17" s="94"/>
      <c r="Z17" s="93" t="str">
        <f t="shared" si="2"/>
        <v/>
      </c>
      <c r="AA17" s="93"/>
      <c r="AB17" s="38"/>
      <c r="AC17" s="99">
        <f>SUMIF(作業CSV!$AB:$AB,A17,作業CSV!$S:$S)</f>
        <v>0</v>
      </c>
      <c r="AD17" s="99"/>
      <c r="AE17" s="99"/>
      <c r="AF17" s="103">
        <f t="shared" si="3"/>
        <v>0</v>
      </c>
      <c r="AG17" s="103"/>
      <c r="AH17" s="139">
        <f>COUNTIF(作業CSV!$AB:$AB,A17)</f>
        <v>0</v>
      </c>
      <c r="AI17" s="139"/>
      <c r="AJ17" s="104" t="str">
        <f t="shared" si="4"/>
        <v/>
      </c>
      <c r="AK17" s="104"/>
      <c r="AL17" s="108" t="str">
        <f t="shared" si="5"/>
        <v xml:space="preserve"> </v>
      </c>
      <c r="AM17" s="108"/>
    </row>
    <row r="18" spans="1:39" s="39" customFormat="1" ht="18" customHeight="1" x14ac:dyDescent="0.15">
      <c r="A18" s="110" t="s">
        <v>40</v>
      </c>
      <c r="B18" s="110"/>
      <c r="C18" s="110"/>
      <c r="D18" s="110"/>
      <c r="E18" s="129"/>
      <c r="F18" s="129"/>
      <c r="G18" s="130">
        <f t="shared" si="0"/>
        <v>0</v>
      </c>
      <c r="H18" s="130"/>
      <c r="I18" s="88" t="str">
        <f t="shared" si="1"/>
        <v/>
      </c>
      <c r="J18" s="88"/>
      <c r="K18" s="37"/>
      <c r="L18" s="132">
        <f>COUNTIFS(問合せCSV!$K:$K,$A18,問合せCSV!$L:$L,L$14)</f>
        <v>0</v>
      </c>
      <c r="M18" s="132"/>
      <c r="N18" s="132">
        <f>COUNTIFS(問合せCSV!$K:$K,$A18,問合せCSV!$L:$L,N$14)</f>
        <v>0</v>
      </c>
      <c r="O18" s="132"/>
      <c r="P18" s="132">
        <f>COUNTIFS(問合せCSV!$K:$K,$A18,問合せCSV!$L:$L,P$14)</f>
        <v>0</v>
      </c>
      <c r="Q18" s="132"/>
      <c r="R18" s="133">
        <f>COUNTIFS(問合せCSV!$K:$K,$A18,問合せCSV!$L:$L,"失注")-T18</f>
        <v>0</v>
      </c>
      <c r="S18" s="134"/>
      <c r="T18" s="112"/>
      <c r="U18" s="112"/>
      <c r="V18" s="92"/>
      <c r="W18" s="92"/>
      <c r="X18" s="94" t="str">
        <f t="shared" si="6"/>
        <v/>
      </c>
      <c r="Y18" s="94"/>
      <c r="Z18" s="93" t="str">
        <f t="shared" si="2"/>
        <v/>
      </c>
      <c r="AA18" s="93"/>
      <c r="AB18" s="38"/>
      <c r="AC18" s="99">
        <f>SUMIF(作業CSV!$AB:$AB,A18,作業CSV!$S:$S)</f>
        <v>0</v>
      </c>
      <c r="AD18" s="99"/>
      <c r="AE18" s="99"/>
      <c r="AF18" s="103">
        <f t="shared" si="3"/>
        <v>0</v>
      </c>
      <c r="AG18" s="103"/>
      <c r="AH18" s="139">
        <f>COUNTIF(作業CSV!$AB:$AB,A18)</f>
        <v>0</v>
      </c>
      <c r="AI18" s="139"/>
      <c r="AJ18" s="104" t="str">
        <f t="shared" si="4"/>
        <v/>
      </c>
      <c r="AK18" s="104"/>
      <c r="AL18" s="108" t="str">
        <f t="shared" si="5"/>
        <v xml:space="preserve"> </v>
      </c>
      <c r="AM18" s="108"/>
    </row>
    <row r="19" spans="1:39" s="39" customFormat="1" ht="18" customHeight="1" x14ac:dyDescent="0.15">
      <c r="A19" s="110" t="s">
        <v>41</v>
      </c>
      <c r="B19" s="110"/>
      <c r="C19" s="110"/>
      <c r="D19" s="110"/>
      <c r="E19" s="129"/>
      <c r="F19" s="129"/>
      <c r="G19" s="130">
        <f t="shared" si="0"/>
        <v>0</v>
      </c>
      <c r="H19" s="130"/>
      <c r="I19" s="88" t="str">
        <f t="shared" si="1"/>
        <v/>
      </c>
      <c r="J19" s="88"/>
      <c r="K19" s="37"/>
      <c r="L19" s="132">
        <f>COUNTIFS(問合せCSV!$K:$K,$A19,問合せCSV!$L:$L,L$14)</f>
        <v>0</v>
      </c>
      <c r="M19" s="132"/>
      <c r="N19" s="132">
        <f>COUNTIFS(問合せCSV!$K:$K,$A19,問合せCSV!$L:$L,N$14)</f>
        <v>0</v>
      </c>
      <c r="O19" s="132"/>
      <c r="P19" s="132">
        <f>COUNTIFS(問合せCSV!$K:$K,$A19,問合せCSV!$L:$L,P$14)</f>
        <v>0</v>
      </c>
      <c r="Q19" s="132"/>
      <c r="R19" s="133">
        <f>COUNTIFS(問合せCSV!$K:$K,$A19,問合せCSV!$L:$L,"失注")-T19</f>
        <v>0</v>
      </c>
      <c r="S19" s="134"/>
      <c r="T19" s="112"/>
      <c r="U19" s="112"/>
      <c r="V19" s="92"/>
      <c r="W19" s="92"/>
      <c r="X19" s="94" t="str">
        <f t="shared" si="6"/>
        <v/>
      </c>
      <c r="Y19" s="94"/>
      <c r="Z19" s="93" t="str">
        <f t="shared" si="2"/>
        <v/>
      </c>
      <c r="AA19" s="93"/>
      <c r="AB19" s="38"/>
      <c r="AC19" s="99">
        <f>SUMIF(作業CSV!$AB:$AB,A19,作業CSV!$S:$S)</f>
        <v>0</v>
      </c>
      <c r="AD19" s="99"/>
      <c r="AE19" s="99"/>
      <c r="AF19" s="103">
        <f t="shared" si="3"/>
        <v>0</v>
      </c>
      <c r="AG19" s="103"/>
      <c r="AH19" s="139">
        <f>COUNTIF(作業CSV!$AB:$AB,A19)</f>
        <v>0</v>
      </c>
      <c r="AI19" s="139"/>
      <c r="AJ19" s="104" t="str">
        <f t="shared" si="4"/>
        <v/>
      </c>
      <c r="AK19" s="104"/>
      <c r="AL19" s="108" t="str">
        <f t="shared" si="5"/>
        <v xml:space="preserve"> </v>
      </c>
      <c r="AM19" s="108"/>
    </row>
    <row r="20" spans="1:39" s="39" customFormat="1" ht="18" customHeight="1" x14ac:dyDescent="0.15">
      <c r="A20" s="110" t="s">
        <v>42</v>
      </c>
      <c r="B20" s="110"/>
      <c r="C20" s="110"/>
      <c r="D20" s="110"/>
      <c r="E20" s="129"/>
      <c r="F20" s="129"/>
      <c r="G20" s="130">
        <f t="shared" si="0"/>
        <v>0</v>
      </c>
      <c r="H20" s="130"/>
      <c r="I20" s="88" t="str">
        <f t="shared" si="1"/>
        <v/>
      </c>
      <c r="J20" s="88"/>
      <c r="K20" s="37"/>
      <c r="L20" s="132">
        <f>COUNTIFS(問合せCSV!$K:$K,$A20,問合せCSV!$L:$L,L$14)</f>
        <v>0</v>
      </c>
      <c r="M20" s="132"/>
      <c r="N20" s="132">
        <f>COUNTIFS(問合せCSV!$K:$K,$A20,問合せCSV!$L:$L,N$14)</f>
        <v>0</v>
      </c>
      <c r="O20" s="132"/>
      <c r="P20" s="132">
        <f>COUNTIFS(問合せCSV!$K:$K,$A20,問合せCSV!$L:$L,P$14)</f>
        <v>0</v>
      </c>
      <c r="Q20" s="132"/>
      <c r="R20" s="133">
        <f>COUNTIFS(問合せCSV!$K:$K,$A20,問合せCSV!$L:$L,"失注")-T20</f>
        <v>0</v>
      </c>
      <c r="S20" s="134"/>
      <c r="T20" s="112"/>
      <c r="U20" s="112"/>
      <c r="V20" s="92"/>
      <c r="W20" s="92"/>
      <c r="X20" s="94" t="str">
        <f t="shared" si="6"/>
        <v/>
      </c>
      <c r="Y20" s="94"/>
      <c r="Z20" s="93" t="str">
        <f t="shared" si="2"/>
        <v/>
      </c>
      <c r="AA20" s="93"/>
      <c r="AB20" s="38"/>
      <c r="AC20" s="99">
        <f>SUMIF(作業CSV!$AB:$AB,A20,作業CSV!$S:$S)</f>
        <v>0</v>
      </c>
      <c r="AD20" s="99"/>
      <c r="AE20" s="99"/>
      <c r="AF20" s="103">
        <f t="shared" si="3"/>
        <v>0</v>
      </c>
      <c r="AG20" s="103"/>
      <c r="AH20" s="139">
        <f>COUNTIF(作業CSV!$AB:$AB,A20)</f>
        <v>0</v>
      </c>
      <c r="AI20" s="139"/>
      <c r="AJ20" s="104" t="str">
        <f t="shared" si="4"/>
        <v/>
      </c>
      <c r="AK20" s="104"/>
      <c r="AL20" s="108" t="str">
        <f t="shared" si="5"/>
        <v xml:space="preserve"> </v>
      </c>
      <c r="AM20" s="108"/>
    </row>
    <row r="21" spans="1:39" s="39" customFormat="1" ht="18" customHeight="1" x14ac:dyDescent="0.15">
      <c r="A21" s="110" t="s">
        <v>43</v>
      </c>
      <c r="B21" s="110"/>
      <c r="C21" s="110"/>
      <c r="D21" s="110"/>
      <c r="E21" s="129"/>
      <c r="F21" s="129"/>
      <c r="G21" s="130">
        <f t="shared" si="0"/>
        <v>0</v>
      </c>
      <c r="H21" s="130"/>
      <c r="I21" s="88" t="str">
        <f t="shared" si="1"/>
        <v/>
      </c>
      <c r="J21" s="88"/>
      <c r="K21" s="37"/>
      <c r="L21" s="132">
        <f>COUNTIFS(問合せCSV!$K:$K,$A21,問合せCSV!$L:$L,L$14)</f>
        <v>0</v>
      </c>
      <c r="M21" s="132"/>
      <c r="N21" s="132">
        <f>COUNTIFS(問合せCSV!$K:$K,$A21,問合せCSV!$L:$L,N$14)</f>
        <v>0</v>
      </c>
      <c r="O21" s="132"/>
      <c r="P21" s="132">
        <f>COUNTIFS(問合せCSV!$K:$K,$A21,問合せCSV!$L:$L,P$14)</f>
        <v>0</v>
      </c>
      <c r="Q21" s="132"/>
      <c r="R21" s="133">
        <f>COUNTIFS(問合せCSV!$K:$K,$A21,問合せCSV!$L:$L,"失注")-T21</f>
        <v>0</v>
      </c>
      <c r="S21" s="134"/>
      <c r="T21" s="112"/>
      <c r="U21" s="112"/>
      <c r="V21" s="92"/>
      <c r="W21" s="92"/>
      <c r="X21" s="94" t="str">
        <f t="shared" si="6"/>
        <v/>
      </c>
      <c r="Y21" s="94"/>
      <c r="Z21" s="93" t="str">
        <f t="shared" si="2"/>
        <v/>
      </c>
      <c r="AA21" s="93"/>
      <c r="AB21" s="38"/>
      <c r="AC21" s="99">
        <f>SUMIF(作業CSV!$AB:$AB,A21,作業CSV!$S:$S)</f>
        <v>0</v>
      </c>
      <c r="AD21" s="99"/>
      <c r="AE21" s="99"/>
      <c r="AF21" s="103">
        <f t="shared" si="3"/>
        <v>0</v>
      </c>
      <c r="AG21" s="103"/>
      <c r="AH21" s="139">
        <f>COUNTIF(作業CSV!$AB:$AB,A21)</f>
        <v>0</v>
      </c>
      <c r="AI21" s="139"/>
      <c r="AJ21" s="104" t="str">
        <f t="shared" si="4"/>
        <v/>
      </c>
      <c r="AK21" s="104"/>
      <c r="AL21" s="108" t="str">
        <f t="shared" si="5"/>
        <v xml:space="preserve"> </v>
      </c>
      <c r="AM21" s="108"/>
    </row>
    <row r="22" spans="1:39" s="39" customFormat="1" ht="18" customHeight="1" x14ac:dyDescent="0.15">
      <c r="A22" s="110" t="s">
        <v>44</v>
      </c>
      <c r="B22" s="110"/>
      <c r="C22" s="110"/>
      <c r="D22" s="110"/>
      <c r="E22" s="129"/>
      <c r="F22" s="129"/>
      <c r="G22" s="130">
        <f t="shared" si="0"/>
        <v>0</v>
      </c>
      <c r="H22" s="130"/>
      <c r="I22" s="88" t="str">
        <f t="shared" si="1"/>
        <v/>
      </c>
      <c r="J22" s="88"/>
      <c r="K22" s="37"/>
      <c r="L22" s="132">
        <f>COUNTIFS(問合せCSV!$K:$K,$A22,問合せCSV!$L:$L,L$14)</f>
        <v>0</v>
      </c>
      <c r="M22" s="132"/>
      <c r="N22" s="132">
        <f>COUNTIFS(問合せCSV!$K:$K,$A22,問合せCSV!$L:$L,N$14)</f>
        <v>0</v>
      </c>
      <c r="O22" s="132"/>
      <c r="P22" s="132">
        <f>COUNTIFS(問合せCSV!$K:$K,$A22,問合せCSV!$L:$L,P$14)</f>
        <v>0</v>
      </c>
      <c r="Q22" s="132"/>
      <c r="R22" s="133">
        <f>COUNTIFS(問合せCSV!$K:$K,$A22,問合せCSV!$L:$L,"失注")-T22</f>
        <v>0</v>
      </c>
      <c r="S22" s="134"/>
      <c r="T22" s="112"/>
      <c r="U22" s="112"/>
      <c r="V22" s="92"/>
      <c r="W22" s="92"/>
      <c r="X22" s="94" t="str">
        <f t="shared" si="6"/>
        <v/>
      </c>
      <c r="Y22" s="94"/>
      <c r="Z22" s="93" t="str">
        <f t="shared" si="2"/>
        <v/>
      </c>
      <c r="AA22" s="93"/>
      <c r="AB22" s="38"/>
      <c r="AC22" s="99">
        <f>SUMIF(作業CSV!$AB:$AB,A22,作業CSV!$S:$S)</f>
        <v>0</v>
      </c>
      <c r="AD22" s="99"/>
      <c r="AE22" s="99"/>
      <c r="AF22" s="103">
        <f t="shared" si="3"/>
        <v>0</v>
      </c>
      <c r="AG22" s="103"/>
      <c r="AH22" s="139">
        <f>COUNTIF(作業CSV!$AB:$AB,A22)</f>
        <v>0</v>
      </c>
      <c r="AI22" s="139"/>
      <c r="AJ22" s="104" t="str">
        <f t="shared" si="4"/>
        <v/>
      </c>
      <c r="AK22" s="104"/>
      <c r="AL22" s="108" t="str">
        <f t="shared" si="5"/>
        <v xml:space="preserve"> </v>
      </c>
      <c r="AM22" s="108"/>
    </row>
    <row r="23" spans="1:39" s="39" customFormat="1" ht="18" customHeight="1" x14ac:dyDescent="0.15">
      <c r="A23" s="110" t="s">
        <v>45</v>
      </c>
      <c r="B23" s="110"/>
      <c r="C23" s="110"/>
      <c r="D23" s="110"/>
      <c r="E23" s="129"/>
      <c r="F23" s="129"/>
      <c r="G23" s="130">
        <f t="shared" si="0"/>
        <v>0</v>
      </c>
      <c r="H23" s="130"/>
      <c r="I23" s="88" t="str">
        <f t="shared" si="1"/>
        <v/>
      </c>
      <c r="J23" s="88"/>
      <c r="K23" s="37"/>
      <c r="L23" s="132">
        <f>COUNTIFS(問合せCSV!$K:$K,$A23,問合せCSV!$L:$L,L$14)</f>
        <v>0</v>
      </c>
      <c r="M23" s="132"/>
      <c r="N23" s="132">
        <f>COUNTIFS(問合せCSV!$K:$K,$A23,問合せCSV!$L:$L,N$14)</f>
        <v>0</v>
      </c>
      <c r="O23" s="132"/>
      <c r="P23" s="132">
        <f>COUNTIFS(問合せCSV!$K:$K,$A23,問合せCSV!$L:$L,P$14)</f>
        <v>0</v>
      </c>
      <c r="Q23" s="132"/>
      <c r="R23" s="133">
        <f>COUNTIFS(問合せCSV!$K:$K,$A23,問合せCSV!$L:$L,"失注")-T23</f>
        <v>0</v>
      </c>
      <c r="S23" s="134"/>
      <c r="T23" s="112"/>
      <c r="U23" s="112"/>
      <c r="V23" s="92"/>
      <c r="W23" s="92"/>
      <c r="X23" s="94" t="str">
        <f t="shared" si="6"/>
        <v/>
      </c>
      <c r="Y23" s="94"/>
      <c r="Z23" s="93" t="str">
        <f t="shared" si="2"/>
        <v/>
      </c>
      <c r="AA23" s="93"/>
      <c r="AB23" s="38"/>
      <c r="AC23" s="99">
        <f>SUMIF(作業CSV!$AB:$AB,A23,作業CSV!$S:$S)</f>
        <v>0</v>
      </c>
      <c r="AD23" s="99"/>
      <c r="AE23" s="99"/>
      <c r="AF23" s="103">
        <f t="shared" si="3"/>
        <v>0</v>
      </c>
      <c r="AG23" s="103"/>
      <c r="AH23" s="139">
        <f>COUNTIF(作業CSV!$AB:$AB,A23)</f>
        <v>0</v>
      </c>
      <c r="AI23" s="139"/>
      <c r="AJ23" s="104" t="str">
        <f t="shared" si="4"/>
        <v/>
      </c>
      <c r="AK23" s="104"/>
      <c r="AL23" s="108" t="str">
        <f t="shared" si="5"/>
        <v xml:space="preserve"> </v>
      </c>
      <c r="AM23" s="108"/>
    </row>
    <row r="24" spans="1:39" s="39" customFormat="1" ht="18" customHeight="1" x14ac:dyDescent="0.15">
      <c r="A24" s="110" t="s">
        <v>46</v>
      </c>
      <c r="B24" s="110"/>
      <c r="C24" s="110"/>
      <c r="D24" s="110"/>
      <c r="E24" s="129"/>
      <c r="F24" s="129"/>
      <c r="G24" s="130">
        <f t="shared" si="0"/>
        <v>0</v>
      </c>
      <c r="H24" s="130"/>
      <c r="I24" s="88" t="str">
        <f t="shared" si="1"/>
        <v/>
      </c>
      <c r="J24" s="88"/>
      <c r="K24" s="37"/>
      <c r="L24" s="132">
        <f>COUNTIFS(問合せCSV!$K:$K,$A24,問合せCSV!$L:$L,L$14)</f>
        <v>0</v>
      </c>
      <c r="M24" s="132"/>
      <c r="N24" s="132">
        <f>COUNTIFS(問合せCSV!$K:$K,$A24,問合せCSV!$L:$L,N$14)</f>
        <v>0</v>
      </c>
      <c r="O24" s="132"/>
      <c r="P24" s="132">
        <f>COUNTIFS(問合せCSV!$K:$K,$A24,問合せCSV!$L:$L,P$14)</f>
        <v>0</v>
      </c>
      <c r="Q24" s="132"/>
      <c r="R24" s="133">
        <f>COUNTIFS(問合せCSV!$K:$K,$A24,問合せCSV!$L:$L,"失注")-T24</f>
        <v>0</v>
      </c>
      <c r="S24" s="134"/>
      <c r="T24" s="112"/>
      <c r="U24" s="112"/>
      <c r="V24" s="92"/>
      <c r="W24" s="92"/>
      <c r="X24" s="94" t="str">
        <f t="shared" si="6"/>
        <v/>
      </c>
      <c r="Y24" s="94"/>
      <c r="Z24" s="93" t="str">
        <f t="shared" si="2"/>
        <v/>
      </c>
      <c r="AA24" s="93"/>
      <c r="AB24" s="38"/>
      <c r="AC24" s="99">
        <f>SUMIF(作業CSV!$AB:$AB,A24,作業CSV!$S:$S)</f>
        <v>0</v>
      </c>
      <c r="AD24" s="99"/>
      <c r="AE24" s="99"/>
      <c r="AF24" s="103">
        <f t="shared" si="3"/>
        <v>0</v>
      </c>
      <c r="AG24" s="103"/>
      <c r="AH24" s="139">
        <f>COUNTIF(作業CSV!$AB:$AB,A24)</f>
        <v>0</v>
      </c>
      <c r="AI24" s="139"/>
      <c r="AJ24" s="104" t="str">
        <f t="shared" si="4"/>
        <v/>
      </c>
      <c r="AK24" s="104"/>
      <c r="AL24" s="108" t="str">
        <f t="shared" si="5"/>
        <v xml:space="preserve"> </v>
      </c>
      <c r="AM24" s="108"/>
    </row>
    <row r="25" spans="1:39" s="39" customFormat="1" ht="18" customHeight="1" x14ac:dyDescent="0.15">
      <c r="A25" s="110" t="s">
        <v>47</v>
      </c>
      <c r="B25" s="110"/>
      <c r="C25" s="110"/>
      <c r="D25" s="110"/>
      <c r="E25" s="129"/>
      <c r="F25" s="129"/>
      <c r="G25" s="130">
        <f t="shared" si="0"/>
        <v>0</v>
      </c>
      <c r="H25" s="130"/>
      <c r="I25" s="88" t="str">
        <f t="shared" si="1"/>
        <v/>
      </c>
      <c r="J25" s="88"/>
      <c r="K25" s="37"/>
      <c r="L25" s="132">
        <f>COUNTIFS(問合せCSV!$K:$K,$A25,問合せCSV!$L:$L,L$14)</f>
        <v>0</v>
      </c>
      <c r="M25" s="132"/>
      <c r="N25" s="132">
        <f>COUNTIFS(問合せCSV!$K:$K,$A25,問合せCSV!$L:$L,N$14)</f>
        <v>0</v>
      </c>
      <c r="O25" s="132"/>
      <c r="P25" s="132">
        <f>COUNTIFS(問合せCSV!$K:$K,$A25,問合せCSV!$L:$L,P$14)</f>
        <v>0</v>
      </c>
      <c r="Q25" s="132"/>
      <c r="R25" s="133">
        <f>COUNTIFS(問合せCSV!$K:$K,$A25,問合せCSV!$L:$L,"失注")-T25</f>
        <v>0</v>
      </c>
      <c r="S25" s="134"/>
      <c r="T25" s="112"/>
      <c r="U25" s="112"/>
      <c r="V25" s="92"/>
      <c r="W25" s="92"/>
      <c r="X25" s="94" t="str">
        <f t="shared" si="6"/>
        <v/>
      </c>
      <c r="Y25" s="94"/>
      <c r="Z25" s="93" t="str">
        <f t="shared" si="2"/>
        <v/>
      </c>
      <c r="AA25" s="93"/>
      <c r="AB25" s="38"/>
      <c r="AC25" s="99">
        <f>SUMIF(作業CSV!$AB:$AB,A25,作業CSV!$S:$S)</f>
        <v>0</v>
      </c>
      <c r="AD25" s="99"/>
      <c r="AE25" s="99"/>
      <c r="AF25" s="103">
        <f t="shared" si="3"/>
        <v>0</v>
      </c>
      <c r="AG25" s="103"/>
      <c r="AH25" s="139">
        <f>COUNTIF(作業CSV!$AB:$AB,A25)</f>
        <v>0</v>
      </c>
      <c r="AI25" s="139"/>
      <c r="AJ25" s="104" t="str">
        <f t="shared" si="4"/>
        <v/>
      </c>
      <c r="AK25" s="104"/>
      <c r="AL25" s="108" t="str">
        <f t="shared" si="5"/>
        <v xml:space="preserve"> </v>
      </c>
      <c r="AM25" s="108"/>
    </row>
    <row r="26" spans="1:39" s="39" customFormat="1" ht="18" customHeight="1" x14ac:dyDescent="0.15">
      <c r="A26" s="110" t="s">
        <v>48</v>
      </c>
      <c r="B26" s="110"/>
      <c r="C26" s="110"/>
      <c r="D26" s="110"/>
      <c r="E26" s="129"/>
      <c r="F26" s="129"/>
      <c r="G26" s="130">
        <f t="shared" si="0"/>
        <v>0</v>
      </c>
      <c r="H26" s="130"/>
      <c r="I26" s="88" t="str">
        <f t="shared" si="1"/>
        <v/>
      </c>
      <c r="J26" s="88"/>
      <c r="K26" s="37"/>
      <c r="L26" s="132">
        <f>COUNTIFS(問合せCSV!$K:$K,$A26,問合せCSV!$L:$L,L$14)</f>
        <v>0</v>
      </c>
      <c r="M26" s="132"/>
      <c r="N26" s="132">
        <f>COUNTIFS(問合せCSV!$K:$K,$A26,問合せCSV!$L:$L,N$14)</f>
        <v>0</v>
      </c>
      <c r="O26" s="132"/>
      <c r="P26" s="132">
        <f>COUNTIFS(問合せCSV!$K:$K,$A26,問合せCSV!$L:$L,P$14)</f>
        <v>0</v>
      </c>
      <c r="Q26" s="132"/>
      <c r="R26" s="133">
        <f>COUNTIFS(問合せCSV!$K:$K,$A26,問合せCSV!$L:$L,"失注")-T26</f>
        <v>0</v>
      </c>
      <c r="S26" s="134"/>
      <c r="T26" s="112"/>
      <c r="U26" s="112"/>
      <c r="V26" s="92"/>
      <c r="W26" s="92"/>
      <c r="X26" s="94" t="str">
        <f t="shared" si="6"/>
        <v/>
      </c>
      <c r="Y26" s="94"/>
      <c r="Z26" s="93" t="str">
        <f t="shared" si="2"/>
        <v/>
      </c>
      <c r="AA26" s="93"/>
      <c r="AB26" s="38"/>
      <c r="AC26" s="99">
        <f>SUMIF(作業CSV!$AB:$AB,A26,作業CSV!$S:$S)</f>
        <v>0</v>
      </c>
      <c r="AD26" s="99"/>
      <c r="AE26" s="99"/>
      <c r="AF26" s="103">
        <f t="shared" si="3"/>
        <v>0</v>
      </c>
      <c r="AG26" s="103"/>
      <c r="AH26" s="139">
        <f>COUNTIF(作業CSV!$AB:$AB,A26)</f>
        <v>0</v>
      </c>
      <c r="AI26" s="139"/>
      <c r="AJ26" s="104" t="str">
        <f t="shared" si="4"/>
        <v/>
      </c>
      <c r="AK26" s="104"/>
      <c r="AL26" s="108" t="str">
        <f t="shared" si="5"/>
        <v xml:space="preserve"> </v>
      </c>
      <c r="AM26" s="108"/>
    </row>
    <row r="27" spans="1:39" s="39" customFormat="1" ht="18" customHeight="1" x14ac:dyDescent="0.15">
      <c r="A27" s="110" t="s">
        <v>49</v>
      </c>
      <c r="B27" s="110"/>
      <c r="C27" s="110"/>
      <c r="D27" s="110"/>
      <c r="E27" s="129"/>
      <c r="F27" s="129"/>
      <c r="G27" s="130">
        <f t="shared" si="0"/>
        <v>0</v>
      </c>
      <c r="H27" s="130"/>
      <c r="I27" s="88" t="str">
        <f t="shared" si="1"/>
        <v/>
      </c>
      <c r="J27" s="88"/>
      <c r="K27" s="37"/>
      <c r="L27" s="132">
        <f>COUNTIFS(問合せCSV!$K:$K,$A27,問合せCSV!$L:$L,L$14)</f>
        <v>0</v>
      </c>
      <c r="M27" s="132"/>
      <c r="N27" s="132">
        <f>COUNTIFS(問合せCSV!$K:$K,$A27,問合せCSV!$L:$L,N$14)</f>
        <v>0</v>
      </c>
      <c r="O27" s="132"/>
      <c r="P27" s="132">
        <f>COUNTIFS(問合せCSV!$K:$K,$A27,問合せCSV!$L:$L,P$14)</f>
        <v>0</v>
      </c>
      <c r="Q27" s="132"/>
      <c r="R27" s="133">
        <f>COUNTIFS(問合せCSV!$K:$K,$A27,問合せCSV!$L:$L,"失注")-T27</f>
        <v>0</v>
      </c>
      <c r="S27" s="134"/>
      <c r="T27" s="112"/>
      <c r="U27" s="112"/>
      <c r="V27" s="92"/>
      <c r="W27" s="92"/>
      <c r="X27" s="94" t="str">
        <f t="shared" si="6"/>
        <v/>
      </c>
      <c r="Y27" s="94"/>
      <c r="Z27" s="93" t="str">
        <f t="shared" si="2"/>
        <v/>
      </c>
      <c r="AA27" s="93"/>
      <c r="AB27" s="38"/>
      <c r="AC27" s="99">
        <f>SUMIF(作業CSV!$AB:$AB,A27,作業CSV!$S:$S)</f>
        <v>0</v>
      </c>
      <c r="AD27" s="99"/>
      <c r="AE27" s="99"/>
      <c r="AF27" s="103">
        <f t="shared" si="3"/>
        <v>0</v>
      </c>
      <c r="AG27" s="103"/>
      <c r="AH27" s="139">
        <f>COUNTIF(作業CSV!$AB:$AB,A27)</f>
        <v>0</v>
      </c>
      <c r="AI27" s="139"/>
      <c r="AJ27" s="104" t="str">
        <f t="shared" si="4"/>
        <v/>
      </c>
      <c r="AK27" s="104"/>
      <c r="AL27" s="108" t="str">
        <f t="shared" si="5"/>
        <v xml:space="preserve"> </v>
      </c>
      <c r="AM27" s="108"/>
    </row>
    <row r="28" spans="1:39" s="39" customFormat="1" ht="18" customHeight="1" x14ac:dyDescent="0.15">
      <c r="A28" s="110" t="s">
        <v>50</v>
      </c>
      <c r="B28" s="110"/>
      <c r="C28" s="110"/>
      <c r="D28" s="110"/>
      <c r="E28" s="129"/>
      <c r="F28" s="129"/>
      <c r="G28" s="130">
        <f t="shared" si="0"/>
        <v>0</v>
      </c>
      <c r="H28" s="130"/>
      <c r="I28" s="88" t="str">
        <f t="shared" si="1"/>
        <v/>
      </c>
      <c r="J28" s="88"/>
      <c r="K28" s="37"/>
      <c r="L28" s="132">
        <f>COUNTIFS(問合せCSV!$K:$K,$A28,問合せCSV!$L:$L,L$14)</f>
        <v>0</v>
      </c>
      <c r="M28" s="132"/>
      <c r="N28" s="132">
        <f>COUNTIFS(問合せCSV!$K:$K,$A28,問合せCSV!$L:$L,N$14)</f>
        <v>0</v>
      </c>
      <c r="O28" s="132"/>
      <c r="P28" s="132">
        <f>COUNTIFS(問合せCSV!$K:$K,$A28,問合せCSV!$L:$L,P$14)</f>
        <v>0</v>
      </c>
      <c r="Q28" s="132"/>
      <c r="R28" s="133">
        <f>COUNTIFS(問合せCSV!$K:$K,$A28,問合せCSV!$L:$L,"失注")-T28</f>
        <v>0</v>
      </c>
      <c r="S28" s="134"/>
      <c r="T28" s="112"/>
      <c r="U28" s="112"/>
      <c r="V28" s="92"/>
      <c r="W28" s="92"/>
      <c r="X28" s="94" t="str">
        <f t="shared" si="6"/>
        <v/>
      </c>
      <c r="Y28" s="94"/>
      <c r="Z28" s="93" t="str">
        <f t="shared" si="2"/>
        <v/>
      </c>
      <c r="AA28" s="93"/>
      <c r="AB28" s="38"/>
      <c r="AC28" s="99">
        <f>SUMIF(作業CSV!$AB:$AB,A28,作業CSV!$S:$S)</f>
        <v>0</v>
      </c>
      <c r="AD28" s="99"/>
      <c r="AE28" s="99"/>
      <c r="AF28" s="103">
        <f t="shared" si="3"/>
        <v>0</v>
      </c>
      <c r="AG28" s="103"/>
      <c r="AH28" s="139">
        <f>COUNTIF(作業CSV!$AB:$AB,A28)</f>
        <v>0</v>
      </c>
      <c r="AI28" s="139"/>
      <c r="AJ28" s="104" t="str">
        <f t="shared" si="4"/>
        <v/>
      </c>
      <c r="AK28" s="104"/>
      <c r="AL28" s="108" t="str">
        <f t="shared" si="5"/>
        <v xml:space="preserve"> </v>
      </c>
      <c r="AM28" s="108"/>
    </row>
    <row r="29" spans="1:39" s="39" customFormat="1" ht="18" customHeight="1" x14ac:dyDescent="0.15">
      <c r="A29" s="110" t="s">
        <v>51</v>
      </c>
      <c r="B29" s="110"/>
      <c r="C29" s="110"/>
      <c r="D29" s="110"/>
      <c r="E29" s="129"/>
      <c r="F29" s="129"/>
      <c r="G29" s="130">
        <f t="shared" si="0"/>
        <v>0</v>
      </c>
      <c r="H29" s="130"/>
      <c r="I29" s="88" t="str">
        <f t="shared" si="1"/>
        <v/>
      </c>
      <c r="J29" s="88"/>
      <c r="K29" s="37"/>
      <c r="L29" s="132">
        <f>COUNTIFS(問合せCSV!$K:$K,$A29,問合せCSV!$L:$L,L$14)</f>
        <v>0</v>
      </c>
      <c r="M29" s="132"/>
      <c r="N29" s="132">
        <f>COUNTIFS(問合せCSV!$K:$K,$A29,問合せCSV!$L:$L,N$14)</f>
        <v>0</v>
      </c>
      <c r="O29" s="132"/>
      <c r="P29" s="132">
        <f>COUNTIFS(問合せCSV!$K:$K,$A29,問合せCSV!$L:$L,P$14)</f>
        <v>0</v>
      </c>
      <c r="Q29" s="132"/>
      <c r="R29" s="133">
        <f>COUNTIFS(問合せCSV!$K:$K,$A29,問合せCSV!$L:$L,"失注")-T29</f>
        <v>0</v>
      </c>
      <c r="S29" s="134"/>
      <c r="T29" s="112"/>
      <c r="U29" s="112"/>
      <c r="V29" s="92"/>
      <c r="W29" s="92"/>
      <c r="X29" s="94" t="str">
        <f t="shared" si="6"/>
        <v/>
      </c>
      <c r="Y29" s="94"/>
      <c r="Z29" s="93" t="str">
        <f t="shared" si="2"/>
        <v/>
      </c>
      <c r="AA29" s="93"/>
      <c r="AB29" s="38"/>
      <c r="AC29" s="99">
        <f>SUMIF(作業CSV!$AB:$AB,A29,作業CSV!$S:$S)</f>
        <v>0</v>
      </c>
      <c r="AD29" s="99"/>
      <c r="AE29" s="99"/>
      <c r="AF29" s="103">
        <f t="shared" si="3"/>
        <v>0</v>
      </c>
      <c r="AG29" s="103"/>
      <c r="AH29" s="139">
        <f>COUNTIF(作業CSV!$AB:$AB,A29)</f>
        <v>0</v>
      </c>
      <c r="AI29" s="139"/>
      <c r="AJ29" s="104" t="str">
        <f t="shared" si="4"/>
        <v/>
      </c>
      <c r="AK29" s="104"/>
      <c r="AL29" s="108" t="str">
        <f t="shared" si="5"/>
        <v xml:space="preserve"> </v>
      </c>
      <c r="AM29" s="108"/>
    </row>
    <row r="30" spans="1:39" s="39" customFormat="1" ht="18" customHeight="1" x14ac:dyDescent="0.15">
      <c r="A30" s="110" t="s">
        <v>52</v>
      </c>
      <c r="B30" s="110"/>
      <c r="C30" s="110"/>
      <c r="D30" s="110"/>
      <c r="E30" s="129"/>
      <c r="F30" s="129"/>
      <c r="G30" s="130">
        <f t="shared" si="0"/>
        <v>0</v>
      </c>
      <c r="H30" s="130"/>
      <c r="I30" s="88" t="str">
        <f t="shared" si="1"/>
        <v/>
      </c>
      <c r="J30" s="88"/>
      <c r="K30" s="37"/>
      <c r="L30" s="132">
        <f>COUNTIFS(問合せCSV!$K:$K,$A30,問合せCSV!$L:$L,L$14)</f>
        <v>0</v>
      </c>
      <c r="M30" s="132"/>
      <c r="N30" s="132">
        <f>COUNTIFS(問合せCSV!$K:$K,$A30,問合せCSV!$L:$L,N$14)</f>
        <v>0</v>
      </c>
      <c r="O30" s="132"/>
      <c r="P30" s="132">
        <f>COUNTIFS(問合せCSV!$K:$K,$A30,問合せCSV!$L:$L,P$14)</f>
        <v>0</v>
      </c>
      <c r="Q30" s="132"/>
      <c r="R30" s="133">
        <f>COUNTIFS(問合せCSV!$K:$K,$A30,問合せCSV!$L:$L,"失注")-T30</f>
        <v>0</v>
      </c>
      <c r="S30" s="134"/>
      <c r="T30" s="112"/>
      <c r="U30" s="112"/>
      <c r="V30" s="92"/>
      <c r="W30" s="92"/>
      <c r="X30" s="94" t="str">
        <f t="shared" si="6"/>
        <v/>
      </c>
      <c r="Y30" s="94"/>
      <c r="Z30" s="93" t="str">
        <f t="shared" si="2"/>
        <v/>
      </c>
      <c r="AA30" s="93"/>
      <c r="AB30" s="38"/>
      <c r="AC30" s="99">
        <f>SUMIF(作業CSV!$AB:$AB,A30,作業CSV!$S:$S)</f>
        <v>0</v>
      </c>
      <c r="AD30" s="99"/>
      <c r="AE30" s="99"/>
      <c r="AF30" s="103">
        <f t="shared" si="3"/>
        <v>0</v>
      </c>
      <c r="AG30" s="103"/>
      <c r="AH30" s="139">
        <f>COUNTIF(作業CSV!$AB:$AB,A30)</f>
        <v>0</v>
      </c>
      <c r="AI30" s="139"/>
      <c r="AJ30" s="104" t="str">
        <f t="shared" si="4"/>
        <v/>
      </c>
      <c r="AK30" s="104"/>
      <c r="AL30" s="108" t="str">
        <f t="shared" si="5"/>
        <v xml:space="preserve"> </v>
      </c>
      <c r="AM30" s="108"/>
    </row>
    <row r="31" spans="1:39" s="26" customFormat="1" ht="18" customHeight="1" x14ac:dyDescent="0.15">
      <c r="A31" s="110" t="s">
        <v>53</v>
      </c>
      <c r="B31" s="110"/>
      <c r="C31" s="110"/>
      <c r="D31" s="110"/>
      <c r="E31" s="129"/>
      <c r="F31" s="129"/>
      <c r="G31" s="130">
        <f t="shared" si="0"/>
        <v>0</v>
      </c>
      <c r="H31" s="130"/>
      <c r="I31" s="88" t="str">
        <f t="shared" si="1"/>
        <v/>
      </c>
      <c r="J31" s="88"/>
      <c r="K31" s="40"/>
      <c r="L31" s="132">
        <f>COUNTIFS(問合せCSV!$K:$K,$A31,問合せCSV!$L:$L,L$14)</f>
        <v>0</v>
      </c>
      <c r="M31" s="132"/>
      <c r="N31" s="132">
        <f>COUNTIFS(問合せCSV!$K:$K,$A31,問合せCSV!$L:$L,N$14)</f>
        <v>0</v>
      </c>
      <c r="O31" s="132"/>
      <c r="P31" s="132">
        <f>COUNTIFS(問合せCSV!$K:$K,$A31,問合せCSV!$L:$L,P$14)</f>
        <v>0</v>
      </c>
      <c r="Q31" s="132"/>
      <c r="R31" s="133">
        <f>COUNTIFS(問合せCSV!$K:$K,$A31,問合せCSV!$L:$L,"失注")-T31</f>
        <v>0</v>
      </c>
      <c r="S31" s="134"/>
      <c r="T31" s="112"/>
      <c r="U31" s="112"/>
      <c r="V31" s="92"/>
      <c r="W31" s="92"/>
      <c r="X31" s="94" t="str">
        <f t="shared" si="6"/>
        <v/>
      </c>
      <c r="Y31" s="94"/>
      <c r="Z31" s="93" t="str">
        <f t="shared" si="2"/>
        <v/>
      </c>
      <c r="AA31" s="93"/>
      <c r="AB31" s="41"/>
      <c r="AC31" s="99">
        <f>SUMIF(作業CSV!$AB:$AB,A31,作業CSV!$S:$S)</f>
        <v>0</v>
      </c>
      <c r="AD31" s="99"/>
      <c r="AE31" s="99"/>
      <c r="AF31" s="103">
        <f t="shared" si="3"/>
        <v>0</v>
      </c>
      <c r="AG31" s="103"/>
      <c r="AH31" s="139">
        <f>COUNTIF(作業CSV!$AB:$AB,A31)</f>
        <v>0</v>
      </c>
      <c r="AI31" s="139"/>
      <c r="AJ31" s="104" t="str">
        <f t="shared" si="4"/>
        <v/>
      </c>
      <c r="AK31" s="104"/>
      <c r="AL31" s="108" t="str">
        <f t="shared" si="5"/>
        <v xml:space="preserve"> </v>
      </c>
      <c r="AM31" s="108"/>
    </row>
    <row r="32" spans="1:39" s="26" customFormat="1" ht="18" customHeight="1" x14ac:dyDescent="0.15">
      <c r="A32" s="110" t="s">
        <v>54</v>
      </c>
      <c r="B32" s="110"/>
      <c r="C32" s="110"/>
      <c r="D32" s="110"/>
      <c r="E32" s="129"/>
      <c r="F32" s="129"/>
      <c r="G32" s="130">
        <f t="shared" si="0"/>
        <v>0</v>
      </c>
      <c r="H32" s="130"/>
      <c r="I32" s="88" t="str">
        <f t="shared" si="1"/>
        <v/>
      </c>
      <c r="J32" s="88"/>
      <c r="K32" s="40"/>
      <c r="L32" s="132">
        <f>COUNTIFS(問合せCSV!$K:$K,$A32,問合せCSV!$L:$L,L$14)</f>
        <v>0</v>
      </c>
      <c r="M32" s="132"/>
      <c r="N32" s="132">
        <f>COUNTIFS(問合せCSV!$K:$K,$A32,問合せCSV!$L:$L,N$14)</f>
        <v>0</v>
      </c>
      <c r="O32" s="132"/>
      <c r="P32" s="132">
        <f>COUNTIFS(問合せCSV!$K:$K,$A32,問合せCSV!$L:$L,P$14)</f>
        <v>0</v>
      </c>
      <c r="Q32" s="132"/>
      <c r="R32" s="133">
        <f>COUNTIFS(問合せCSV!$K:$K,$A32,問合せCSV!$L:$L,"失注")-T32</f>
        <v>0</v>
      </c>
      <c r="S32" s="134"/>
      <c r="T32" s="112"/>
      <c r="U32" s="112"/>
      <c r="V32" s="92"/>
      <c r="W32" s="92"/>
      <c r="X32" s="94" t="str">
        <f t="shared" si="6"/>
        <v/>
      </c>
      <c r="Y32" s="94"/>
      <c r="Z32" s="93" t="str">
        <f t="shared" si="2"/>
        <v/>
      </c>
      <c r="AA32" s="93"/>
      <c r="AB32" s="41"/>
      <c r="AC32" s="99">
        <f>SUMIF(作業CSV!$AB:$AB,A32,作業CSV!$S:$S)</f>
        <v>0</v>
      </c>
      <c r="AD32" s="99"/>
      <c r="AE32" s="99"/>
      <c r="AF32" s="103">
        <f t="shared" si="3"/>
        <v>0</v>
      </c>
      <c r="AG32" s="103"/>
      <c r="AH32" s="139">
        <f>COUNTIF(作業CSV!$AB:$AB,A32)</f>
        <v>0</v>
      </c>
      <c r="AI32" s="139"/>
      <c r="AJ32" s="104" t="str">
        <f t="shared" si="4"/>
        <v/>
      </c>
      <c r="AK32" s="104"/>
      <c r="AL32" s="108" t="str">
        <f t="shared" si="5"/>
        <v xml:space="preserve"> </v>
      </c>
      <c r="AM32" s="108"/>
    </row>
    <row r="33" spans="1:39" s="26" customFormat="1" ht="18" customHeight="1" x14ac:dyDescent="0.15">
      <c r="A33" s="110" t="s">
        <v>55</v>
      </c>
      <c r="B33" s="110"/>
      <c r="C33" s="110"/>
      <c r="D33" s="110"/>
      <c r="E33" s="129"/>
      <c r="F33" s="129"/>
      <c r="G33" s="130">
        <f t="shared" si="0"/>
        <v>0</v>
      </c>
      <c r="H33" s="130"/>
      <c r="I33" s="88" t="str">
        <f t="shared" si="1"/>
        <v/>
      </c>
      <c r="J33" s="88"/>
      <c r="K33" s="40"/>
      <c r="L33" s="132">
        <f>COUNTIFS(問合せCSV!$K:$K,$A33,問合せCSV!$L:$L,L$14)</f>
        <v>0</v>
      </c>
      <c r="M33" s="132"/>
      <c r="N33" s="132">
        <f>COUNTIFS(問合せCSV!$K:$K,$A33,問合せCSV!$L:$L,N$14)</f>
        <v>0</v>
      </c>
      <c r="O33" s="132"/>
      <c r="P33" s="132">
        <f>COUNTIFS(問合せCSV!$K:$K,$A33,問合せCSV!$L:$L,P$14)</f>
        <v>0</v>
      </c>
      <c r="Q33" s="132"/>
      <c r="R33" s="133">
        <f>COUNTIFS(問合せCSV!$K:$K,$A33,問合せCSV!$L:$L,"失注")-T33</f>
        <v>0</v>
      </c>
      <c r="S33" s="134"/>
      <c r="T33" s="112"/>
      <c r="U33" s="112"/>
      <c r="V33" s="92"/>
      <c r="W33" s="92"/>
      <c r="X33" s="94" t="str">
        <f t="shared" si="6"/>
        <v/>
      </c>
      <c r="Y33" s="94"/>
      <c r="Z33" s="93" t="str">
        <f t="shared" si="2"/>
        <v/>
      </c>
      <c r="AA33" s="93"/>
      <c r="AB33" s="41"/>
      <c r="AC33" s="99">
        <f>SUMIF(作業CSV!$AB:$AB,A33,作業CSV!$S:$S)</f>
        <v>0</v>
      </c>
      <c r="AD33" s="99"/>
      <c r="AE33" s="99"/>
      <c r="AF33" s="103">
        <f t="shared" si="3"/>
        <v>0</v>
      </c>
      <c r="AG33" s="103"/>
      <c r="AH33" s="139">
        <f>COUNTIF(作業CSV!$AB:$AB,A33)</f>
        <v>0</v>
      </c>
      <c r="AI33" s="139"/>
      <c r="AJ33" s="104" t="str">
        <f t="shared" si="4"/>
        <v/>
      </c>
      <c r="AK33" s="104"/>
      <c r="AL33" s="108" t="str">
        <f t="shared" si="5"/>
        <v xml:space="preserve"> </v>
      </c>
      <c r="AM33" s="108"/>
    </row>
    <row r="34" spans="1:39" s="26" customFormat="1" ht="18" customHeight="1" x14ac:dyDescent="0.15">
      <c r="A34" s="110" t="s">
        <v>56</v>
      </c>
      <c r="B34" s="110"/>
      <c r="C34" s="110"/>
      <c r="D34" s="110"/>
      <c r="E34" s="129"/>
      <c r="F34" s="129"/>
      <c r="G34" s="130">
        <f t="shared" si="0"/>
        <v>0</v>
      </c>
      <c r="H34" s="130"/>
      <c r="I34" s="88" t="str">
        <f t="shared" si="1"/>
        <v/>
      </c>
      <c r="J34" s="88"/>
      <c r="K34" s="40"/>
      <c r="L34" s="132">
        <f>COUNTIFS(問合せCSV!$K:$K,$A34,問合せCSV!$L:$L,L$14)</f>
        <v>0</v>
      </c>
      <c r="M34" s="132"/>
      <c r="N34" s="132">
        <f>COUNTIFS(問合せCSV!$K:$K,$A34,問合せCSV!$L:$L,N$14)</f>
        <v>0</v>
      </c>
      <c r="O34" s="132"/>
      <c r="P34" s="132">
        <f>COUNTIFS(問合せCSV!$K:$K,$A34,問合せCSV!$L:$L,P$14)</f>
        <v>0</v>
      </c>
      <c r="Q34" s="132"/>
      <c r="R34" s="133">
        <f>COUNTIFS(問合せCSV!$K:$K,$A34,問合せCSV!$L:$L,"失注")-T34</f>
        <v>0</v>
      </c>
      <c r="S34" s="134"/>
      <c r="T34" s="112"/>
      <c r="U34" s="112"/>
      <c r="V34" s="92"/>
      <c r="W34" s="92"/>
      <c r="X34" s="94" t="str">
        <f t="shared" si="6"/>
        <v/>
      </c>
      <c r="Y34" s="94"/>
      <c r="Z34" s="93" t="str">
        <f t="shared" si="2"/>
        <v/>
      </c>
      <c r="AA34" s="93"/>
      <c r="AB34" s="41"/>
      <c r="AC34" s="99">
        <f>SUMIF(作業CSV!$AB:$AB,A34,作業CSV!$S:$S)</f>
        <v>0</v>
      </c>
      <c r="AD34" s="99"/>
      <c r="AE34" s="99"/>
      <c r="AF34" s="103">
        <f t="shared" si="3"/>
        <v>0</v>
      </c>
      <c r="AG34" s="103"/>
      <c r="AH34" s="139">
        <f>COUNTIF(作業CSV!$AB:$AB,A34)</f>
        <v>0</v>
      </c>
      <c r="AI34" s="139"/>
      <c r="AJ34" s="104" t="str">
        <f t="shared" si="4"/>
        <v/>
      </c>
      <c r="AK34" s="104"/>
      <c r="AL34" s="108" t="str">
        <f t="shared" si="5"/>
        <v xml:space="preserve"> </v>
      </c>
      <c r="AM34" s="108"/>
    </row>
    <row r="35" spans="1:39" s="26" customFormat="1" ht="18" customHeight="1" x14ac:dyDescent="0.15">
      <c r="A35" s="110" t="s">
        <v>57</v>
      </c>
      <c r="B35" s="110"/>
      <c r="C35" s="110"/>
      <c r="D35" s="110"/>
      <c r="E35" s="129"/>
      <c r="F35" s="129"/>
      <c r="G35" s="130">
        <f t="shared" si="0"/>
        <v>0</v>
      </c>
      <c r="H35" s="130"/>
      <c r="I35" s="88" t="str">
        <f t="shared" si="1"/>
        <v/>
      </c>
      <c r="J35" s="88"/>
      <c r="K35" s="40"/>
      <c r="L35" s="132">
        <f>COUNTIFS(問合せCSV!$K:$K,$A35,問合せCSV!$L:$L,L$14)</f>
        <v>0</v>
      </c>
      <c r="M35" s="132"/>
      <c r="N35" s="132">
        <f>COUNTIFS(問合せCSV!$K:$K,$A35,問合せCSV!$L:$L,N$14)</f>
        <v>0</v>
      </c>
      <c r="O35" s="132"/>
      <c r="P35" s="132">
        <f>COUNTIFS(問合せCSV!$K:$K,$A35,問合せCSV!$L:$L,P$14)</f>
        <v>0</v>
      </c>
      <c r="Q35" s="132"/>
      <c r="R35" s="133">
        <f>COUNTIFS(問合せCSV!$K:$K,$A35,問合せCSV!$L:$L,"失注")-T35</f>
        <v>0</v>
      </c>
      <c r="S35" s="134"/>
      <c r="T35" s="112"/>
      <c r="U35" s="112"/>
      <c r="V35" s="92"/>
      <c r="W35" s="92"/>
      <c r="X35" s="94" t="str">
        <f t="shared" si="6"/>
        <v/>
      </c>
      <c r="Y35" s="94"/>
      <c r="Z35" s="93" t="str">
        <f t="shared" si="2"/>
        <v/>
      </c>
      <c r="AA35" s="93"/>
      <c r="AB35" s="41"/>
      <c r="AC35" s="99">
        <f>SUMIF(作業CSV!$AB:$AB,A35,作業CSV!$S:$S)</f>
        <v>0</v>
      </c>
      <c r="AD35" s="99"/>
      <c r="AE35" s="99"/>
      <c r="AF35" s="103">
        <f t="shared" si="3"/>
        <v>0</v>
      </c>
      <c r="AG35" s="103"/>
      <c r="AH35" s="139">
        <f>COUNTIF(作業CSV!$AB:$AB,A35)</f>
        <v>0</v>
      </c>
      <c r="AI35" s="139"/>
      <c r="AJ35" s="104" t="str">
        <f t="shared" si="4"/>
        <v/>
      </c>
      <c r="AK35" s="104"/>
      <c r="AL35" s="108" t="str">
        <f t="shared" si="5"/>
        <v xml:space="preserve"> </v>
      </c>
      <c r="AM35" s="108"/>
    </row>
    <row r="36" spans="1:39" s="26" customFormat="1" ht="18" customHeight="1" x14ac:dyDescent="0.15">
      <c r="A36" s="110" t="s">
        <v>58</v>
      </c>
      <c r="B36" s="110"/>
      <c r="C36" s="110"/>
      <c r="D36" s="110"/>
      <c r="E36" s="129"/>
      <c r="F36" s="129"/>
      <c r="G36" s="130">
        <f t="shared" si="0"/>
        <v>0</v>
      </c>
      <c r="H36" s="130"/>
      <c r="I36" s="88" t="str">
        <f t="shared" si="1"/>
        <v/>
      </c>
      <c r="J36" s="88"/>
      <c r="K36" s="40"/>
      <c r="L36" s="132">
        <f>COUNTIFS(問合せCSV!$K:$K,$A36,問合せCSV!$L:$L,L$14)</f>
        <v>0</v>
      </c>
      <c r="M36" s="132"/>
      <c r="N36" s="132">
        <f>COUNTIFS(問合せCSV!$K:$K,$A36,問合せCSV!$L:$L,N$14)</f>
        <v>0</v>
      </c>
      <c r="O36" s="132"/>
      <c r="P36" s="132">
        <f>COUNTIFS(問合せCSV!$K:$K,$A36,問合せCSV!$L:$L,P$14)</f>
        <v>0</v>
      </c>
      <c r="Q36" s="132"/>
      <c r="R36" s="133">
        <f>COUNTIFS(問合せCSV!$K:$K,$A36,問合せCSV!$L:$L,"失注")-T36</f>
        <v>0</v>
      </c>
      <c r="S36" s="134"/>
      <c r="T36" s="112"/>
      <c r="U36" s="112"/>
      <c r="V36" s="92"/>
      <c r="W36" s="92"/>
      <c r="X36" s="94" t="str">
        <f t="shared" si="6"/>
        <v/>
      </c>
      <c r="Y36" s="94"/>
      <c r="Z36" s="93" t="str">
        <f t="shared" si="2"/>
        <v/>
      </c>
      <c r="AA36" s="93"/>
      <c r="AB36" s="41"/>
      <c r="AC36" s="99">
        <f>SUMIF(作業CSV!$AB:$AB,A36,作業CSV!$S:$S)</f>
        <v>0</v>
      </c>
      <c r="AD36" s="99"/>
      <c r="AE36" s="99"/>
      <c r="AF36" s="103">
        <f t="shared" si="3"/>
        <v>0</v>
      </c>
      <c r="AG36" s="103"/>
      <c r="AH36" s="139">
        <f>COUNTIF(作業CSV!$AB:$AB,A36)</f>
        <v>0</v>
      </c>
      <c r="AI36" s="139"/>
      <c r="AJ36" s="104" t="str">
        <f t="shared" si="4"/>
        <v/>
      </c>
      <c r="AK36" s="104"/>
      <c r="AL36" s="108" t="str">
        <f t="shared" si="5"/>
        <v xml:space="preserve"> </v>
      </c>
      <c r="AM36" s="108"/>
    </row>
    <row r="37" spans="1:39" s="26" customFormat="1" ht="18" customHeight="1" x14ac:dyDescent="0.15">
      <c r="A37" s="110" t="s">
        <v>59</v>
      </c>
      <c r="B37" s="110"/>
      <c r="C37" s="110"/>
      <c r="D37" s="110"/>
      <c r="E37" s="129"/>
      <c r="F37" s="129"/>
      <c r="G37" s="130">
        <f t="shared" si="0"/>
        <v>0</v>
      </c>
      <c r="H37" s="130"/>
      <c r="I37" s="88" t="str">
        <f t="shared" si="1"/>
        <v/>
      </c>
      <c r="J37" s="88"/>
      <c r="K37" s="40"/>
      <c r="L37" s="132">
        <f>COUNTIFS(問合せCSV!$K:$K,$A37,問合せCSV!$L:$L,L$14)</f>
        <v>0</v>
      </c>
      <c r="M37" s="132"/>
      <c r="N37" s="132">
        <f>COUNTIFS(問合せCSV!$K:$K,$A37,問合せCSV!$L:$L,N$14)</f>
        <v>0</v>
      </c>
      <c r="O37" s="132"/>
      <c r="P37" s="132">
        <f>COUNTIFS(問合せCSV!$K:$K,$A37,問合せCSV!$L:$L,P$14)</f>
        <v>0</v>
      </c>
      <c r="Q37" s="132"/>
      <c r="R37" s="133">
        <f>COUNTIFS(問合せCSV!$K:$K,$A37,問合せCSV!$L:$L,"失注")-T37</f>
        <v>0</v>
      </c>
      <c r="S37" s="134"/>
      <c r="T37" s="112"/>
      <c r="U37" s="112"/>
      <c r="V37" s="92"/>
      <c r="W37" s="92"/>
      <c r="X37" s="94" t="str">
        <f t="shared" si="6"/>
        <v/>
      </c>
      <c r="Y37" s="94"/>
      <c r="Z37" s="93" t="str">
        <f t="shared" si="2"/>
        <v/>
      </c>
      <c r="AA37" s="93"/>
      <c r="AB37" s="41"/>
      <c r="AC37" s="99">
        <f>SUMIF(作業CSV!$AB:$AB,A37,作業CSV!$S:$S)</f>
        <v>0</v>
      </c>
      <c r="AD37" s="99"/>
      <c r="AE37" s="99"/>
      <c r="AF37" s="103">
        <f t="shared" si="3"/>
        <v>0</v>
      </c>
      <c r="AG37" s="103"/>
      <c r="AH37" s="139">
        <f>COUNTIF(作業CSV!$AB:$AB,A37)</f>
        <v>0</v>
      </c>
      <c r="AI37" s="139"/>
      <c r="AJ37" s="104" t="str">
        <f t="shared" si="4"/>
        <v/>
      </c>
      <c r="AK37" s="104"/>
      <c r="AL37" s="108" t="str">
        <f t="shared" si="5"/>
        <v xml:space="preserve"> </v>
      </c>
      <c r="AM37" s="108"/>
    </row>
    <row r="38" spans="1:39" s="26" customFormat="1" ht="18" customHeight="1" x14ac:dyDescent="0.15">
      <c r="A38" s="110" t="s">
        <v>60</v>
      </c>
      <c r="B38" s="110"/>
      <c r="C38" s="110"/>
      <c r="D38" s="110"/>
      <c r="E38" s="129"/>
      <c r="F38" s="129"/>
      <c r="G38" s="130">
        <f t="shared" si="0"/>
        <v>0</v>
      </c>
      <c r="H38" s="130"/>
      <c r="I38" s="88" t="str">
        <f t="shared" si="1"/>
        <v/>
      </c>
      <c r="J38" s="88"/>
      <c r="K38" s="40"/>
      <c r="L38" s="132">
        <f>COUNTIFS(問合せCSV!$K:$K,$A38,問合せCSV!$L:$L,L$14)</f>
        <v>0</v>
      </c>
      <c r="M38" s="132"/>
      <c r="N38" s="132">
        <f>COUNTIFS(問合せCSV!$K:$K,$A38,問合せCSV!$L:$L,N$14)</f>
        <v>0</v>
      </c>
      <c r="O38" s="132"/>
      <c r="P38" s="132">
        <f>COUNTIFS(問合せCSV!$K:$K,$A38,問合せCSV!$L:$L,P$14)</f>
        <v>0</v>
      </c>
      <c r="Q38" s="132"/>
      <c r="R38" s="133">
        <f>COUNTIFS(問合せCSV!$K:$K,$A38,問合せCSV!$L:$L,"失注")-T38</f>
        <v>0</v>
      </c>
      <c r="S38" s="134"/>
      <c r="T38" s="112"/>
      <c r="U38" s="112"/>
      <c r="V38" s="92"/>
      <c r="W38" s="92"/>
      <c r="X38" s="94" t="str">
        <f t="shared" si="6"/>
        <v/>
      </c>
      <c r="Y38" s="94"/>
      <c r="Z38" s="93" t="str">
        <f t="shared" si="2"/>
        <v/>
      </c>
      <c r="AA38" s="93"/>
      <c r="AB38" s="41"/>
      <c r="AC38" s="99">
        <f>SUMIF(作業CSV!$AB:$AB,A38,作業CSV!$S:$S)</f>
        <v>0</v>
      </c>
      <c r="AD38" s="99"/>
      <c r="AE38" s="99"/>
      <c r="AF38" s="103">
        <f t="shared" si="3"/>
        <v>0</v>
      </c>
      <c r="AG38" s="103"/>
      <c r="AH38" s="139">
        <f>COUNTIF(作業CSV!$AB:$AB,A38)</f>
        <v>0</v>
      </c>
      <c r="AI38" s="139"/>
      <c r="AJ38" s="104" t="str">
        <f t="shared" si="4"/>
        <v/>
      </c>
      <c r="AK38" s="104"/>
      <c r="AL38" s="108" t="str">
        <f t="shared" si="5"/>
        <v xml:space="preserve"> </v>
      </c>
      <c r="AM38" s="108"/>
    </row>
    <row r="39" spans="1:39" s="26" customFormat="1" ht="18" customHeight="1" x14ac:dyDescent="0.15">
      <c r="A39" s="110" t="s">
        <v>61</v>
      </c>
      <c r="B39" s="110"/>
      <c r="C39" s="110"/>
      <c r="D39" s="110"/>
      <c r="E39" s="129"/>
      <c r="F39" s="129"/>
      <c r="G39" s="130">
        <f t="shared" si="0"/>
        <v>0</v>
      </c>
      <c r="H39" s="130"/>
      <c r="I39" s="88" t="str">
        <f t="shared" si="1"/>
        <v/>
      </c>
      <c r="J39" s="88"/>
      <c r="K39" s="40"/>
      <c r="L39" s="132">
        <f>COUNTIFS(問合せCSV!$K:$K,$A39,問合せCSV!$L:$L,L$14)</f>
        <v>0</v>
      </c>
      <c r="M39" s="132"/>
      <c r="N39" s="132">
        <f>COUNTIFS(問合せCSV!$K:$K,$A39,問合せCSV!$L:$L,N$14)</f>
        <v>0</v>
      </c>
      <c r="O39" s="132"/>
      <c r="P39" s="132">
        <f>COUNTIFS(問合せCSV!$K:$K,$A39,問合せCSV!$L:$L,P$14)</f>
        <v>0</v>
      </c>
      <c r="Q39" s="132"/>
      <c r="R39" s="133">
        <f>COUNTIFS(問合せCSV!$K:$K,$A39,問合せCSV!$L:$L,"失注")-T39</f>
        <v>0</v>
      </c>
      <c r="S39" s="134"/>
      <c r="T39" s="112"/>
      <c r="U39" s="112"/>
      <c r="V39" s="92"/>
      <c r="W39" s="92"/>
      <c r="X39" s="94" t="str">
        <f t="shared" si="6"/>
        <v/>
      </c>
      <c r="Y39" s="94"/>
      <c r="Z39" s="93" t="str">
        <f t="shared" si="2"/>
        <v/>
      </c>
      <c r="AA39" s="93"/>
      <c r="AB39" s="41"/>
      <c r="AC39" s="99">
        <f>SUMIF(作業CSV!$AB:$AB,A39,作業CSV!$S:$S)</f>
        <v>0</v>
      </c>
      <c r="AD39" s="99"/>
      <c r="AE39" s="99"/>
      <c r="AF39" s="103">
        <f t="shared" si="3"/>
        <v>0</v>
      </c>
      <c r="AG39" s="103"/>
      <c r="AH39" s="139">
        <f>COUNTIF(作業CSV!$AB:$AB,A39)</f>
        <v>0</v>
      </c>
      <c r="AI39" s="139"/>
      <c r="AJ39" s="104" t="str">
        <f t="shared" si="4"/>
        <v/>
      </c>
      <c r="AK39" s="104"/>
      <c r="AL39" s="108" t="str">
        <f t="shared" si="5"/>
        <v xml:space="preserve"> </v>
      </c>
      <c r="AM39" s="108"/>
    </row>
    <row r="40" spans="1:39" s="26" customFormat="1" ht="18" customHeight="1" x14ac:dyDescent="0.15">
      <c r="A40" s="110" t="s">
        <v>62</v>
      </c>
      <c r="B40" s="110"/>
      <c r="C40" s="110"/>
      <c r="D40" s="110"/>
      <c r="E40" s="129"/>
      <c r="F40" s="129"/>
      <c r="G40" s="130">
        <f t="shared" si="0"/>
        <v>0</v>
      </c>
      <c r="H40" s="130"/>
      <c r="I40" s="88" t="str">
        <f t="shared" si="1"/>
        <v/>
      </c>
      <c r="J40" s="88"/>
      <c r="K40" s="40"/>
      <c r="L40" s="132">
        <f>COUNTIFS(問合せCSV!$K:$K,$A40,問合せCSV!$L:$L,L$14)</f>
        <v>0</v>
      </c>
      <c r="M40" s="132"/>
      <c r="N40" s="132">
        <f>COUNTIFS(問合せCSV!$K:$K,$A40,問合せCSV!$L:$L,N$14)</f>
        <v>0</v>
      </c>
      <c r="O40" s="132"/>
      <c r="P40" s="132">
        <f>COUNTIFS(問合せCSV!$K:$K,$A40,問合せCSV!$L:$L,P$14)</f>
        <v>0</v>
      </c>
      <c r="Q40" s="132"/>
      <c r="R40" s="133">
        <f>COUNTIFS(問合せCSV!$K:$K,$A40,問合せCSV!$L:$L,"失注")-T40</f>
        <v>0</v>
      </c>
      <c r="S40" s="134"/>
      <c r="T40" s="112"/>
      <c r="U40" s="112"/>
      <c r="V40" s="92"/>
      <c r="W40" s="92"/>
      <c r="X40" s="94" t="str">
        <f t="shared" si="6"/>
        <v/>
      </c>
      <c r="Y40" s="94"/>
      <c r="Z40" s="93" t="str">
        <f t="shared" si="2"/>
        <v/>
      </c>
      <c r="AA40" s="93"/>
      <c r="AB40" s="41"/>
      <c r="AC40" s="99">
        <f>SUMIF(作業CSV!$AB:$AB,A40,作業CSV!$S:$S)</f>
        <v>0</v>
      </c>
      <c r="AD40" s="99"/>
      <c r="AE40" s="99"/>
      <c r="AF40" s="103">
        <f t="shared" si="3"/>
        <v>0</v>
      </c>
      <c r="AG40" s="103"/>
      <c r="AH40" s="139">
        <f>COUNTIF(作業CSV!$AB:$AB,A40)</f>
        <v>0</v>
      </c>
      <c r="AI40" s="139"/>
      <c r="AJ40" s="104" t="str">
        <f t="shared" si="4"/>
        <v/>
      </c>
      <c r="AK40" s="104"/>
      <c r="AL40" s="108" t="str">
        <f t="shared" si="5"/>
        <v xml:space="preserve"> </v>
      </c>
      <c r="AM40" s="108"/>
    </row>
    <row r="41" spans="1:39" s="26" customFormat="1" ht="18" customHeight="1" x14ac:dyDescent="0.15">
      <c r="A41" s="110" t="s">
        <v>63</v>
      </c>
      <c r="B41" s="110"/>
      <c r="C41" s="110"/>
      <c r="D41" s="110"/>
      <c r="E41" s="129"/>
      <c r="F41" s="129"/>
      <c r="G41" s="130">
        <f t="shared" si="0"/>
        <v>0</v>
      </c>
      <c r="H41" s="130"/>
      <c r="I41" s="88" t="str">
        <f t="shared" si="1"/>
        <v/>
      </c>
      <c r="J41" s="88"/>
      <c r="K41" s="40"/>
      <c r="L41" s="132">
        <f>COUNTIFS(問合せCSV!$K:$K,$A41,問合せCSV!$L:$L,L$14)</f>
        <v>0</v>
      </c>
      <c r="M41" s="132"/>
      <c r="N41" s="132">
        <f>COUNTIFS(問合せCSV!$K:$K,$A41,問合せCSV!$L:$L,N$14)</f>
        <v>0</v>
      </c>
      <c r="O41" s="132"/>
      <c r="P41" s="132">
        <f>COUNTIFS(問合せCSV!$K:$K,$A41,問合せCSV!$L:$L,P$14)</f>
        <v>0</v>
      </c>
      <c r="Q41" s="132"/>
      <c r="R41" s="133">
        <f>COUNTIFS(問合せCSV!$K:$K,$A41,問合せCSV!$L:$L,"失注")-T41</f>
        <v>0</v>
      </c>
      <c r="S41" s="134"/>
      <c r="T41" s="112"/>
      <c r="U41" s="112"/>
      <c r="V41" s="92"/>
      <c r="W41" s="92"/>
      <c r="X41" s="94" t="str">
        <f t="shared" si="6"/>
        <v/>
      </c>
      <c r="Y41" s="94"/>
      <c r="Z41" s="93" t="str">
        <f t="shared" si="2"/>
        <v/>
      </c>
      <c r="AA41" s="93"/>
      <c r="AB41" s="41"/>
      <c r="AC41" s="99">
        <f>SUMIF(作業CSV!$AB:$AB,A41,作業CSV!$S:$S)</f>
        <v>0</v>
      </c>
      <c r="AD41" s="99"/>
      <c r="AE41" s="99"/>
      <c r="AF41" s="103">
        <f t="shared" si="3"/>
        <v>0</v>
      </c>
      <c r="AG41" s="103"/>
      <c r="AH41" s="139">
        <f>COUNTIF(作業CSV!$AB:$AB,A41)</f>
        <v>0</v>
      </c>
      <c r="AI41" s="139"/>
      <c r="AJ41" s="104" t="str">
        <f t="shared" si="4"/>
        <v/>
      </c>
      <c r="AK41" s="104"/>
      <c r="AL41" s="108" t="str">
        <f t="shared" si="5"/>
        <v xml:space="preserve"> </v>
      </c>
      <c r="AM41" s="108"/>
    </row>
    <row r="42" spans="1:39" s="26" customFormat="1" ht="18" customHeight="1" x14ac:dyDescent="0.15">
      <c r="A42" s="110" t="s">
        <v>64</v>
      </c>
      <c r="B42" s="110"/>
      <c r="C42" s="110"/>
      <c r="D42" s="110"/>
      <c r="E42" s="129"/>
      <c r="F42" s="129"/>
      <c r="G42" s="130">
        <f t="shared" si="0"/>
        <v>0</v>
      </c>
      <c r="H42" s="130"/>
      <c r="I42" s="88" t="str">
        <f t="shared" si="1"/>
        <v/>
      </c>
      <c r="J42" s="88"/>
      <c r="K42" s="40"/>
      <c r="L42" s="132">
        <f>COUNTIFS(問合せCSV!$K:$K,$A42,問合せCSV!$L:$L,L$14)</f>
        <v>0</v>
      </c>
      <c r="M42" s="132"/>
      <c r="N42" s="132">
        <f>COUNTIFS(問合せCSV!$K:$K,$A42,問合せCSV!$L:$L,N$14)</f>
        <v>0</v>
      </c>
      <c r="O42" s="132"/>
      <c r="P42" s="132">
        <f>COUNTIFS(問合せCSV!$K:$K,$A42,問合せCSV!$L:$L,P$14)</f>
        <v>0</v>
      </c>
      <c r="Q42" s="132"/>
      <c r="R42" s="133">
        <f>COUNTIFS(問合せCSV!$K:$K,$A42,問合せCSV!$L:$L,"失注")-T42</f>
        <v>0</v>
      </c>
      <c r="S42" s="134"/>
      <c r="T42" s="112"/>
      <c r="U42" s="112"/>
      <c r="V42" s="92"/>
      <c r="W42" s="92"/>
      <c r="X42" s="94" t="str">
        <f t="shared" si="6"/>
        <v/>
      </c>
      <c r="Y42" s="94"/>
      <c r="Z42" s="93" t="str">
        <f t="shared" si="2"/>
        <v/>
      </c>
      <c r="AA42" s="93"/>
      <c r="AB42" s="41"/>
      <c r="AC42" s="99">
        <f>SUMIF(作業CSV!$AB:$AB,A42,作業CSV!$S:$S)</f>
        <v>0</v>
      </c>
      <c r="AD42" s="99"/>
      <c r="AE42" s="99"/>
      <c r="AF42" s="103">
        <f t="shared" si="3"/>
        <v>0</v>
      </c>
      <c r="AG42" s="103"/>
      <c r="AH42" s="139">
        <f>COUNTIF(作業CSV!$AB:$AB,A42)</f>
        <v>0</v>
      </c>
      <c r="AI42" s="139"/>
      <c r="AJ42" s="104" t="str">
        <f t="shared" si="4"/>
        <v/>
      </c>
      <c r="AK42" s="104"/>
      <c r="AL42" s="108" t="str">
        <f t="shared" si="5"/>
        <v xml:space="preserve"> </v>
      </c>
      <c r="AM42" s="108"/>
    </row>
    <row r="43" spans="1:39" s="26" customFormat="1" ht="18" customHeight="1" x14ac:dyDescent="0.15">
      <c r="A43" s="110" t="s">
        <v>65</v>
      </c>
      <c r="B43" s="110"/>
      <c r="C43" s="110"/>
      <c r="D43" s="110"/>
      <c r="E43" s="129"/>
      <c r="F43" s="129"/>
      <c r="G43" s="130">
        <f t="shared" si="0"/>
        <v>0</v>
      </c>
      <c r="H43" s="130"/>
      <c r="I43" s="88" t="str">
        <f t="shared" si="1"/>
        <v/>
      </c>
      <c r="J43" s="88"/>
      <c r="K43" s="40"/>
      <c r="L43" s="132">
        <f>COUNTIFS(問合せCSV!$K:$K,$A43,問合せCSV!$L:$L,L$14)</f>
        <v>0</v>
      </c>
      <c r="M43" s="132"/>
      <c r="N43" s="132">
        <f>COUNTIFS(問合せCSV!$K:$K,$A43,問合せCSV!$L:$L,N$14)</f>
        <v>0</v>
      </c>
      <c r="O43" s="132"/>
      <c r="P43" s="132">
        <f>COUNTIFS(問合せCSV!$K:$K,$A43,問合せCSV!$L:$L,P$14)</f>
        <v>0</v>
      </c>
      <c r="Q43" s="132"/>
      <c r="R43" s="133">
        <f>COUNTIFS(問合せCSV!$K:$K,$A43,問合せCSV!$L:$L,"失注")-T43</f>
        <v>0</v>
      </c>
      <c r="S43" s="134"/>
      <c r="T43" s="112"/>
      <c r="U43" s="112"/>
      <c r="V43" s="92"/>
      <c r="W43" s="92"/>
      <c r="X43" s="94" t="str">
        <f t="shared" si="6"/>
        <v/>
      </c>
      <c r="Y43" s="94"/>
      <c r="Z43" s="93" t="str">
        <f t="shared" si="2"/>
        <v/>
      </c>
      <c r="AA43" s="93"/>
      <c r="AB43" s="41"/>
      <c r="AC43" s="99">
        <f>SUMIF(作業CSV!$AB:$AB,A43,作業CSV!$S:$S)</f>
        <v>0</v>
      </c>
      <c r="AD43" s="99"/>
      <c r="AE43" s="99"/>
      <c r="AF43" s="103">
        <f t="shared" si="3"/>
        <v>0</v>
      </c>
      <c r="AG43" s="103"/>
      <c r="AH43" s="139">
        <f>COUNTIF(作業CSV!$AB:$AB,A43)</f>
        <v>0</v>
      </c>
      <c r="AI43" s="139"/>
      <c r="AJ43" s="104" t="str">
        <f t="shared" si="4"/>
        <v/>
      </c>
      <c r="AK43" s="104"/>
      <c r="AL43" s="108" t="str">
        <f t="shared" si="5"/>
        <v xml:space="preserve"> </v>
      </c>
      <c r="AM43" s="108"/>
    </row>
    <row r="44" spans="1:39" s="26" customFormat="1" ht="18" customHeight="1" x14ac:dyDescent="0.15">
      <c r="A44" s="110" t="s">
        <v>66</v>
      </c>
      <c r="B44" s="110"/>
      <c r="C44" s="110"/>
      <c r="D44" s="110"/>
      <c r="E44" s="129"/>
      <c r="F44" s="129"/>
      <c r="G44" s="130">
        <f t="shared" si="0"/>
        <v>0</v>
      </c>
      <c r="H44" s="130"/>
      <c r="I44" s="88" t="str">
        <f t="shared" si="1"/>
        <v/>
      </c>
      <c r="J44" s="88"/>
      <c r="K44" s="40"/>
      <c r="L44" s="132">
        <f>COUNTIFS(問合せCSV!$K:$K,$A44,問合せCSV!$L:$L,L$14)</f>
        <v>0</v>
      </c>
      <c r="M44" s="132"/>
      <c r="N44" s="132">
        <f>COUNTIFS(問合せCSV!$K:$K,$A44,問合せCSV!$L:$L,N$14)</f>
        <v>0</v>
      </c>
      <c r="O44" s="132"/>
      <c r="P44" s="132">
        <f>COUNTIFS(問合せCSV!$K:$K,$A44,問合せCSV!$L:$L,P$14)</f>
        <v>0</v>
      </c>
      <c r="Q44" s="132"/>
      <c r="R44" s="133">
        <f>COUNTIFS(問合せCSV!$K:$K,$A44,問合せCSV!$L:$L,"失注")-T44</f>
        <v>0</v>
      </c>
      <c r="S44" s="134"/>
      <c r="T44" s="112"/>
      <c r="U44" s="112"/>
      <c r="V44" s="92"/>
      <c r="W44" s="92"/>
      <c r="X44" s="94" t="str">
        <f t="shared" si="6"/>
        <v/>
      </c>
      <c r="Y44" s="94"/>
      <c r="Z44" s="93" t="str">
        <f t="shared" si="2"/>
        <v/>
      </c>
      <c r="AA44" s="93"/>
      <c r="AB44" s="41"/>
      <c r="AC44" s="99">
        <f>SUMIF(作業CSV!$AB:$AB,A44,作業CSV!$S:$S)</f>
        <v>0</v>
      </c>
      <c r="AD44" s="99"/>
      <c r="AE44" s="99"/>
      <c r="AF44" s="103">
        <f t="shared" si="3"/>
        <v>0</v>
      </c>
      <c r="AG44" s="103"/>
      <c r="AH44" s="139">
        <f>COUNTIF(作業CSV!$AB:$AB,A44)</f>
        <v>0</v>
      </c>
      <c r="AI44" s="139"/>
      <c r="AJ44" s="104" t="str">
        <f t="shared" si="4"/>
        <v/>
      </c>
      <c r="AK44" s="104"/>
      <c r="AL44" s="108" t="str">
        <f t="shared" si="5"/>
        <v xml:space="preserve"> </v>
      </c>
      <c r="AM44" s="108"/>
    </row>
    <row r="45" spans="1:39" s="26" customFormat="1" ht="18" customHeight="1" x14ac:dyDescent="0.15">
      <c r="A45" s="110" t="s">
        <v>67</v>
      </c>
      <c r="B45" s="110"/>
      <c r="C45" s="110"/>
      <c r="D45" s="110"/>
      <c r="E45" s="129"/>
      <c r="F45" s="129"/>
      <c r="G45" s="130">
        <f t="shared" si="0"/>
        <v>0</v>
      </c>
      <c r="H45" s="130"/>
      <c r="I45" s="88" t="str">
        <f t="shared" si="1"/>
        <v/>
      </c>
      <c r="J45" s="88"/>
      <c r="K45" s="40"/>
      <c r="L45" s="132">
        <f>COUNTIFS(問合せCSV!$K:$K,$A45,問合せCSV!$L:$L,L$14)</f>
        <v>0</v>
      </c>
      <c r="M45" s="132"/>
      <c r="N45" s="132">
        <f>COUNTIFS(問合せCSV!$K:$K,$A45,問合せCSV!$L:$L,N$14)</f>
        <v>0</v>
      </c>
      <c r="O45" s="132"/>
      <c r="P45" s="132">
        <f>COUNTIFS(問合せCSV!$K:$K,$A45,問合せCSV!$L:$L,P$14)</f>
        <v>0</v>
      </c>
      <c r="Q45" s="132"/>
      <c r="R45" s="133">
        <f>COUNTIFS(問合せCSV!$K:$K,$A45,問合せCSV!$L:$L,"失注")-T45</f>
        <v>0</v>
      </c>
      <c r="S45" s="134"/>
      <c r="T45" s="112"/>
      <c r="U45" s="112"/>
      <c r="V45" s="92"/>
      <c r="W45" s="92"/>
      <c r="X45" s="94" t="str">
        <f t="shared" si="6"/>
        <v/>
      </c>
      <c r="Y45" s="94"/>
      <c r="Z45" s="93" t="str">
        <f t="shared" si="2"/>
        <v/>
      </c>
      <c r="AA45" s="93"/>
      <c r="AB45" s="41"/>
      <c r="AC45" s="99">
        <f>SUMIF(作業CSV!$AB:$AB,A45,作業CSV!$S:$S)</f>
        <v>0</v>
      </c>
      <c r="AD45" s="99"/>
      <c r="AE45" s="99"/>
      <c r="AF45" s="103">
        <f t="shared" si="3"/>
        <v>0</v>
      </c>
      <c r="AG45" s="103"/>
      <c r="AH45" s="139">
        <f>COUNTIF(作業CSV!$AB:$AB,A45)</f>
        <v>0</v>
      </c>
      <c r="AI45" s="139"/>
      <c r="AJ45" s="104" t="str">
        <f t="shared" si="4"/>
        <v/>
      </c>
      <c r="AK45" s="104"/>
      <c r="AL45" s="108" t="str">
        <f t="shared" si="5"/>
        <v xml:space="preserve"> </v>
      </c>
      <c r="AM45" s="108"/>
    </row>
    <row r="46" spans="1:39" s="26" customFormat="1" ht="18" customHeight="1" x14ac:dyDescent="0.15">
      <c r="A46" s="110" t="s">
        <v>68</v>
      </c>
      <c r="B46" s="110"/>
      <c r="C46" s="110"/>
      <c r="D46" s="110"/>
      <c r="E46" s="129"/>
      <c r="F46" s="129"/>
      <c r="G46" s="130">
        <f t="shared" si="0"/>
        <v>0</v>
      </c>
      <c r="H46" s="130"/>
      <c r="I46" s="88" t="str">
        <f t="shared" si="1"/>
        <v/>
      </c>
      <c r="J46" s="88"/>
      <c r="K46" s="40"/>
      <c r="L46" s="132">
        <f>COUNTIFS(問合せCSV!$K:$K,$A46,問合せCSV!$L:$L,L$14)</f>
        <v>0</v>
      </c>
      <c r="M46" s="132"/>
      <c r="N46" s="132">
        <f>COUNTIFS(問合せCSV!$K:$K,$A46,問合せCSV!$L:$L,N$14)</f>
        <v>0</v>
      </c>
      <c r="O46" s="132"/>
      <c r="P46" s="132">
        <f>COUNTIFS(問合せCSV!$K:$K,$A46,問合せCSV!$L:$L,P$14)</f>
        <v>0</v>
      </c>
      <c r="Q46" s="132"/>
      <c r="R46" s="133">
        <f>COUNTIFS(問合せCSV!$K:$K,$A46,問合せCSV!$L:$L,"失注")-T46</f>
        <v>0</v>
      </c>
      <c r="S46" s="134"/>
      <c r="T46" s="112"/>
      <c r="U46" s="112"/>
      <c r="V46" s="92"/>
      <c r="W46" s="92"/>
      <c r="X46" s="94" t="str">
        <f t="shared" si="6"/>
        <v/>
      </c>
      <c r="Y46" s="94"/>
      <c r="Z46" s="93" t="str">
        <f t="shared" si="2"/>
        <v/>
      </c>
      <c r="AA46" s="93"/>
      <c r="AB46" s="41"/>
      <c r="AC46" s="99">
        <f>SUMIF(作業CSV!$AB:$AB,A46,作業CSV!$S:$S)</f>
        <v>0</v>
      </c>
      <c r="AD46" s="99"/>
      <c r="AE46" s="99"/>
      <c r="AF46" s="103">
        <f t="shared" si="3"/>
        <v>0</v>
      </c>
      <c r="AG46" s="103"/>
      <c r="AH46" s="139">
        <f>COUNTIF(作業CSV!$AB:$AB,A46)</f>
        <v>0</v>
      </c>
      <c r="AI46" s="139"/>
      <c r="AJ46" s="104" t="str">
        <f t="shared" si="4"/>
        <v/>
      </c>
      <c r="AK46" s="104"/>
      <c r="AL46" s="108" t="str">
        <f t="shared" si="5"/>
        <v xml:space="preserve"> </v>
      </c>
      <c r="AM46" s="108"/>
    </row>
    <row r="47" spans="1:39" s="26" customFormat="1" ht="18" customHeight="1" x14ac:dyDescent="0.15">
      <c r="A47" s="85" t="s">
        <v>28</v>
      </c>
      <c r="B47" s="85"/>
      <c r="C47" s="85"/>
      <c r="D47" s="85"/>
      <c r="E47" s="86">
        <f>SUM(E15:F46)</f>
        <v>0</v>
      </c>
      <c r="F47" s="86"/>
      <c r="G47" s="86">
        <f>SUM(G15:H46)</f>
        <v>0</v>
      </c>
      <c r="H47" s="86"/>
      <c r="I47" s="87" t="str">
        <f t="shared" si="1"/>
        <v/>
      </c>
      <c r="J47" s="87"/>
      <c r="K47" s="40"/>
      <c r="L47" s="86">
        <f>SUM(L15:M46)</f>
        <v>0</v>
      </c>
      <c r="M47" s="86"/>
      <c r="N47" s="86">
        <f t="shared" ref="N47" si="7">SUM(N15:O46)</f>
        <v>0</v>
      </c>
      <c r="O47" s="86"/>
      <c r="P47" s="86">
        <f t="shared" ref="P47" si="8">SUM(P15:Q46)</f>
        <v>0</v>
      </c>
      <c r="Q47" s="86"/>
      <c r="R47" s="86">
        <f>SUM(R15:S46)</f>
        <v>0</v>
      </c>
      <c r="S47" s="86"/>
      <c r="T47" s="131">
        <f>SUM(T15:U46)</f>
        <v>0</v>
      </c>
      <c r="U47" s="131"/>
      <c r="V47" s="138" t="e">
        <f>SUM(W15:W46)/COUNT(W15:W46)</f>
        <v>#DIV/0!</v>
      </c>
      <c r="W47" s="138"/>
      <c r="X47" s="87" t="str">
        <f>IFERROR(L47/G47,"")</f>
        <v/>
      </c>
      <c r="Y47" s="87"/>
      <c r="Z47" s="101" t="str">
        <f>IFERROR(X47/V47,"")</f>
        <v/>
      </c>
      <c r="AA47" s="101"/>
      <c r="AB47" s="42"/>
      <c r="AC47" s="100">
        <f>SUM(AC15:AE46)</f>
        <v>0</v>
      </c>
      <c r="AD47" s="100"/>
      <c r="AE47" s="100"/>
      <c r="AF47" s="136">
        <f>SUM(AF15:AG46)</f>
        <v>0</v>
      </c>
      <c r="AG47" s="136"/>
      <c r="AH47" s="135">
        <f>SUM(AH15:AI46)</f>
        <v>0</v>
      </c>
      <c r="AI47" s="135"/>
      <c r="AJ47" s="106" t="str">
        <f>IFERROR(AH47/AF47,"")</f>
        <v/>
      </c>
      <c r="AK47" s="106"/>
      <c r="AL47" s="111" t="e">
        <f>AC47/AH47</f>
        <v>#DIV/0!</v>
      </c>
      <c r="AM47" s="111"/>
    </row>
    <row r="48" spans="1:39" s="26" customFormat="1" ht="18" customHeight="1" x14ac:dyDescent="0.15">
      <c r="A48" s="110" t="s">
        <v>29</v>
      </c>
      <c r="B48" s="110"/>
      <c r="C48" s="110"/>
      <c r="D48" s="110"/>
      <c r="E48" s="129"/>
      <c r="F48" s="129"/>
      <c r="G48" s="130">
        <f>SUM(L48:U48)</f>
        <v>0</v>
      </c>
      <c r="H48" s="130"/>
      <c r="I48" s="88" t="str">
        <f t="shared" si="1"/>
        <v/>
      </c>
      <c r="J48" s="88"/>
      <c r="K48" s="40"/>
      <c r="L48" s="132">
        <f>COUNTIFS(問合せCSV!$K:$K,"リピート",問合せCSV!$L:$L,"受注")</f>
        <v>0</v>
      </c>
      <c r="M48" s="132"/>
      <c r="N48" s="132">
        <f>COUNTIFS(問合せCSV!$K:$K,"リピート",問合せCSV!$L:$L,"見積り")</f>
        <v>0</v>
      </c>
      <c r="O48" s="132"/>
      <c r="P48" s="132">
        <f>COUNTIFS(問合せCSV!$K:$K,"リピート",問合せCSV!$L:$L,"保留")</f>
        <v>0</v>
      </c>
      <c r="Q48" s="132"/>
      <c r="R48" s="132">
        <f>COUNTIFS(問合せCSV!$K:$K,"リピート",問合せCSV!$L:$L,"失注")-T48</f>
        <v>0</v>
      </c>
      <c r="S48" s="132"/>
      <c r="T48" s="112"/>
      <c r="U48" s="112"/>
      <c r="V48" s="92"/>
      <c r="W48" s="92"/>
      <c r="X48" s="94" t="str">
        <f>IFERROR(L48/G48,"")</f>
        <v/>
      </c>
      <c r="Y48" s="94"/>
      <c r="Z48" s="95" t="str">
        <f>IFERROR(X48/V48,"")</f>
        <v/>
      </c>
      <c r="AA48" s="95"/>
      <c r="AB48" s="41"/>
      <c r="AC48" s="99">
        <f>SUMIF(作業CSV!$AB:$AB,A48,作業CSV!$S:$S)</f>
        <v>0</v>
      </c>
      <c r="AD48" s="99"/>
      <c r="AE48" s="99"/>
      <c r="AF48" s="103">
        <f>ROUNDDOWN(E48*V48,0)</f>
        <v>0</v>
      </c>
      <c r="AG48" s="103"/>
      <c r="AH48" s="139">
        <f>COUNTIF(作業CSV!$AB:$AB,A48)</f>
        <v>0</v>
      </c>
      <c r="AI48" s="139"/>
      <c r="AJ48" s="107" t="str">
        <f>IFERROR(AH48/AF48,"")</f>
        <v/>
      </c>
      <c r="AK48" s="107"/>
      <c r="AL48" s="108" t="str">
        <f>IF(AH48=0," ",AC48/AH48)</f>
        <v xml:space="preserve"> </v>
      </c>
      <c r="AM48" s="108"/>
    </row>
    <row r="49" spans="1:50" s="26" customFormat="1" ht="18" customHeight="1" x14ac:dyDescent="0.15">
      <c r="A49" s="110" t="s">
        <v>9</v>
      </c>
      <c r="B49" s="110"/>
      <c r="C49" s="110"/>
      <c r="D49" s="110"/>
      <c r="E49" s="129"/>
      <c r="F49" s="129"/>
      <c r="G49" s="130">
        <f>SUM(L49:U49)</f>
        <v>0</v>
      </c>
      <c r="H49" s="130"/>
      <c r="I49" s="88" t="str">
        <f t="shared" si="1"/>
        <v/>
      </c>
      <c r="J49" s="88"/>
      <c r="K49" s="40"/>
      <c r="L49" s="132">
        <f>COUNTIFS(問合せCSV!$K:$K,"プロミス",問合せCSV!$L:$L,"受注")</f>
        <v>0</v>
      </c>
      <c r="M49" s="132"/>
      <c r="N49" s="132">
        <f>COUNTIFS(問合せCSV!$K:$K,"プロミス",問合せCSV!$L:$L,"見積り")</f>
        <v>0</v>
      </c>
      <c r="O49" s="132"/>
      <c r="P49" s="132">
        <f>COUNTIFS(問合せCSV!$K:$K,"プロミス",問合せCSV!$L:$L,"保留")</f>
        <v>0</v>
      </c>
      <c r="Q49" s="132"/>
      <c r="R49" s="132">
        <f>COUNTIFS(問合せCSV!$K:$K,"プロミス",問合せCSV!$L:$L,"失注")-T49</f>
        <v>0</v>
      </c>
      <c r="S49" s="132"/>
      <c r="T49" s="112"/>
      <c r="U49" s="112"/>
      <c r="V49" s="92"/>
      <c r="W49" s="92"/>
      <c r="X49" s="94" t="str">
        <f t="shared" ref="X49:X51" si="9">IFERROR(L49/G49,"")</f>
        <v/>
      </c>
      <c r="Y49" s="94"/>
      <c r="Z49" s="94" t="str">
        <f>IFERROR(X49/V49,"")</f>
        <v/>
      </c>
      <c r="AA49" s="94"/>
      <c r="AB49" s="41"/>
      <c r="AC49" s="99">
        <f>SUMIF(作業CSV!$AB:$AB,A49,作業CSV!$S:$S)</f>
        <v>0</v>
      </c>
      <c r="AD49" s="99"/>
      <c r="AE49" s="99"/>
      <c r="AF49" s="103">
        <f t="shared" ref="AF49:AF51" si="10">ROUNDDOWN(E49*V49,0)</f>
        <v>0</v>
      </c>
      <c r="AG49" s="103"/>
      <c r="AH49" s="139">
        <f>COUNTIF(作業CSV!$AB:$AB,A49)</f>
        <v>0</v>
      </c>
      <c r="AI49" s="139"/>
      <c r="AJ49" s="107" t="str">
        <f t="shared" ref="AJ49:AJ51" si="11">IFERROR(AH49/AF49,"")</f>
        <v/>
      </c>
      <c r="AK49" s="107"/>
      <c r="AL49" s="108" t="str">
        <f>IF(AH49=0," ",AC49/AH49)</f>
        <v xml:space="preserve"> </v>
      </c>
      <c r="AM49" s="108"/>
    </row>
    <row r="50" spans="1:50" s="26" customFormat="1" ht="18" customHeight="1" x14ac:dyDescent="0.15">
      <c r="A50" s="110" t="s">
        <v>30</v>
      </c>
      <c r="B50" s="110"/>
      <c r="C50" s="110"/>
      <c r="D50" s="110"/>
      <c r="E50" s="129"/>
      <c r="F50" s="129"/>
      <c r="G50" s="130">
        <f>SUM(L50:U50)</f>
        <v>0</v>
      </c>
      <c r="H50" s="130"/>
      <c r="I50" s="88" t="str">
        <f t="shared" si="1"/>
        <v/>
      </c>
      <c r="J50" s="88"/>
      <c r="K50" s="40"/>
      <c r="L50" s="132">
        <f>COUNTIFS(問合せCSV!$K:$K,"DM",問合せCSV!$L:$L,"受注")</f>
        <v>0</v>
      </c>
      <c r="M50" s="132"/>
      <c r="N50" s="132">
        <f>COUNTIFS(問合せCSV!$K:$K,"DM",問合せCSV!$L:$L,"見積り")</f>
        <v>0</v>
      </c>
      <c r="O50" s="132"/>
      <c r="P50" s="132">
        <f>COUNTIFS(問合せCSV!$K:$K,"DM",問合せCSV!$L:$L,"保留")</f>
        <v>0</v>
      </c>
      <c r="Q50" s="132"/>
      <c r="R50" s="132">
        <f>COUNTIFS(問合せCSV!$K:$K,"DM",問合せCSV!$L:$L,"失注")-T50</f>
        <v>0</v>
      </c>
      <c r="S50" s="132"/>
      <c r="T50" s="112"/>
      <c r="U50" s="112"/>
      <c r="V50" s="112"/>
      <c r="W50" s="112"/>
      <c r="X50" s="94" t="str">
        <f t="shared" si="9"/>
        <v/>
      </c>
      <c r="Y50" s="94"/>
      <c r="Z50" s="94" t="str">
        <f>IFERROR(X50/W50,"")</f>
        <v/>
      </c>
      <c r="AA50" s="94"/>
      <c r="AB50" s="41"/>
      <c r="AC50" s="99">
        <f>SUMIF(作業CSV!$AB:$AB,A50,作業CSV!$S:$S)</f>
        <v>0</v>
      </c>
      <c r="AD50" s="99"/>
      <c r="AE50" s="99"/>
      <c r="AF50" s="103">
        <f t="shared" si="10"/>
        <v>0</v>
      </c>
      <c r="AG50" s="103"/>
      <c r="AH50" s="139">
        <f>COUNTIF(作業CSV!$AB:$AB,A50)</f>
        <v>0</v>
      </c>
      <c r="AI50" s="139"/>
      <c r="AJ50" s="107" t="str">
        <f t="shared" si="11"/>
        <v/>
      </c>
      <c r="AK50" s="107"/>
      <c r="AL50" s="108" t="str">
        <f>IF(AH50=0," ",AC50/AH50)</f>
        <v xml:space="preserve"> </v>
      </c>
      <c r="AM50" s="108"/>
    </row>
    <row r="51" spans="1:50" s="26" customFormat="1" ht="18" customHeight="1" x14ac:dyDescent="0.15">
      <c r="A51" s="110" t="s">
        <v>33</v>
      </c>
      <c r="B51" s="110"/>
      <c r="C51" s="110"/>
      <c r="D51" s="110"/>
      <c r="E51" s="129"/>
      <c r="F51" s="129"/>
      <c r="G51" s="130">
        <f>SUM(L51:U51)</f>
        <v>0</v>
      </c>
      <c r="H51" s="130"/>
      <c r="I51" s="88" t="str">
        <f t="shared" si="1"/>
        <v/>
      </c>
      <c r="J51" s="88"/>
      <c r="K51" s="40"/>
      <c r="L51" s="132">
        <f>COUNTIFS(問合せCSV!$K:$K,"ⅰタウンページ",問合せCSV!$L:$L,"受注")</f>
        <v>0</v>
      </c>
      <c r="M51" s="132"/>
      <c r="N51" s="132">
        <f>COUNTIFS(問合せCSV!$K:$K,"ⅰタウンページ",問合せCSV!$L:$L,"見積り")</f>
        <v>0</v>
      </c>
      <c r="O51" s="132"/>
      <c r="P51" s="132">
        <f>COUNTIFS(問合せCSV!$K:$K,"ⅰタウンページ",問合せCSV!$L:$L,"保留")</f>
        <v>0</v>
      </c>
      <c r="Q51" s="132"/>
      <c r="R51" s="132">
        <f>COUNTIFS(問合せCSV!$K:$K,"ⅰタウンページ",問合せCSV!$L:$L,"失注")-T51</f>
        <v>0</v>
      </c>
      <c r="S51" s="132"/>
      <c r="T51" s="112"/>
      <c r="U51" s="112"/>
      <c r="V51" s="112"/>
      <c r="W51" s="112"/>
      <c r="X51" s="94" t="str">
        <f t="shared" si="9"/>
        <v/>
      </c>
      <c r="Y51" s="94"/>
      <c r="Z51" s="93" t="str">
        <f>IFERROR(X51/W51,"")</f>
        <v/>
      </c>
      <c r="AA51" s="93"/>
      <c r="AB51" s="41"/>
      <c r="AC51" s="99">
        <f>SUMIF(作業CSV!$AB:$AB,A51,作業CSV!$S:$S)</f>
        <v>0</v>
      </c>
      <c r="AD51" s="99"/>
      <c r="AE51" s="99"/>
      <c r="AF51" s="103">
        <f t="shared" si="10"/>
        <v>0</v>
      </c>
      <c r="AG51" s="103"/>
      <c r="AH51" s="139">
        <f>COUNTIF(作業CSV!$AB:$AB,A51)</f>
        <v>0</v>
      </c>
      <c r="AI51" s="139"/>
      <c r="AJ51" s="107" t="str">
        <f t="shared" si="11"/>
        <v/>
      </c>
      <c r="AK51" s="107"/>
      <c r="AL51" s="108" t="str">
        <f>IF(AH51=0," ",AC51/AH51)</f>
        <v xml:space="preserve"> </v>
      </c>
      <c r="AM51" s="108"/>
    </row>
    <row r="52" spans="1:50" s="26" customFormat="1" ht="18" customHeight="1" x14ac:dyDescent="0.15">
      <c r="A52" s="85" t="s">
        <v>31</v>
      </c>
      <c r="B52" s="85"/>
      <c r="C52" s="85"/>
      <c r="D52" s="85"/>
      <c r="E52" s="86">
        <f>SUM(E48:F51)</f>
        <v>0</v>
      </c>
      <c r="F52" s="86"/>
      <c r="G52" s="86">
        <f>SUM(G48:H51)</f>
        <v>0</v>
      </c>
      <c r="H52" s="86"/>
      <c r="I52" s="87" t="str">
        <f t="shared" si="1"/>
        <v/>
      </c>
      <c r="J52" s="87"/>
      <c r="K52" s="40"/>
      <c r="L52" s="86">
        <f>SUM(L48:M51)</f>
        <v>0</v>
      </c>
      <c r="M52" s="86"/>
      <c r="N52" s="86">
        <f>SUM(N48:O51)</f>
        <v>0</v>
      </c>
      <c r="O52" s="86"/>
      <c r="P52" s="86">
        <f>SUM(P48:Q51)</f>
        <v>0</v>
      </c>
      <c r="Q52" s="86"/>
      <c r="R52" s="86">
        <f>SUM(R48:S51)</f>
        <v>0</v>
      </c>
      <c r="S52" s="86"/>
      <c r="T52" s="131">
        <f>SUM(T48:U51)</f>
        <v>0</v>
      </c>
      <c r="U52" s="131"/>
      <c r="V52" s="138" t="e">
        <f>L52/G52</f>
        <v>#DIV/0!</v>
      </c>
      <c r="W52" s="138"/>
      <c r="X52" s="87" t="str">
        <f>IFERROR(L52/G52,"")</f>
        <v/>
      </c>
      <c r="Y52" s="87"/>
      <c r="Z52" s="87" t="str">
        <f>IFERROR(X52/V52,"")</f>
        <v/>
      </c>
      <c r="AA52" s="87"/>
      <c r="AB52" s="42"/>
      <c r="AC52" s="100">
        <f>SUM(AC48:AE51)</f>
        <v>0</v>
      </c>
      <c r="AD52" s="100"/>
      <c r="AE52" s="100"/>
      <c r="AF52" s="137">
        <f>SUM(AF48:AF51)</f>
        <v>0</v>
      </c>
      <c r="AG52" s="137"/>
      <c r="AH52" s="135">
        <f>SUM(AH48:AI51)</f>
        <v>0</v>
      </c>
      <c r="AI52" s="135"/>
      <c r="AJ52" s="105" t="str">
        <f>IFERROR(AH52/AF52,"")</f>
        <v/>
      </c>
      <c r="AK52" s="105"/>
      <c r="AL52" s="100" t="e">
        <f>AC52/AH52</f>
        <v>#DIV/0!</v>
      </c>
      <c r="AM52" s="100"/>
    </row>
    <row r="53" spans="1:50" s="26" customFormat="1" ht="18" customHeight="1" x14ac:dyDescent="0.15">
      <c r="A53" s="85" t="s">
        <v>32</v>
      </c>
      <c r="B53" s="85"/>
      <c r="C53" s="85"/>
      <c r="D53" s="85"/>
      <c r="E53" s="86">
        <f>E47+E52</f>
        <v>0</v>
      </c>
      <c r="F53" s="86"/>
      <c r="G53" s="86">
        <f>G47+G52</f>
        <v>0</v>
      </c>
      <c r="H53" s="86"/>
      <c r="I53" s="87" t="str">
        <f t="shared" si="1"/>
        <v/>
      </c>
      <c r="J53" s="87"/>
      <c r="K53" s="40"/>
      <c r="L53" s="86">
        <f>+L47+L52</f>
        <v>0</v>
      </c>
      <c r="M53" s="86"/>
      <c r="N53" s="86">
        <f>+N47+N52</f>
        <v>0</v>
      </c>
      <c r="O53" s="86"/>
      <c r="P53" s="86">
        <f>+P47+P52</f>
        <v>0</v>
      </c>
      <c r="Q53" s="86"/>
      <c r="R53" s="86">
        <f>R47+R52</f>
        <v>0</v>
      </c>
      <c r="S53" s="86"/>
      <c r="T53" s="131">
        <f>T47+T52</f>
        <v>0</v>
      </c>
      <c r="U53" s="131"/>
      <c r="V53" s="138" t="e">
        <f>L53/G53</f>
        <v>#DIV/0!</v>
      </c>
      <c r="W53" s="138"/>
      <c r="X53" s="87" t="str">
        <f>IFERROR(L53/G53,"")</f>
        <v/>
      </c>
      <c r="Y53" s="87"/>
      <c r="Z53" s="87" t="str">
        <f>IFERROR(X53/V53,"")</f>
        <v/>
      </c>
      <c r="AA53" s="87"/>
      <c r="AB53" s="41"/>
      <c r="AC53" s="100">
        <f>AC47+AC52</f>
        <v>0</v>
      </c>
      <c r="AD53" s="100"/>
      <c r="AE53" s="100"/>
      <c r="AF53" s="136">
        <f>+AF47+AF52</f>
        <v>0</v>
      </c>
      <c r="AG53" s="136"/>
      <c r="AH53" s="135">
        <f>AH47+AH52</f>
        <v>0</v>
      </c>
      <c r="AI53" s="135"/>
      <c r="AJ53" s="105" t="str">
        <f>IFERROR(AH53/AF53,"")</f>
        <v/>
      </c>
      <c r="AK53" s="105"/>
      <c r="AL53" s="109" t="e">
        <f>AC53/AH53</f>
        <v>#DIV/0!</v>
      </c>
      <c r="AM53" s="109"/>
      <c r="AN53" s="43"/>
      <c r="AO53" s="70"/>
      <c r="AP53" s="70"/>
      <c r="AQ53" s="70"/>
    </row>
    <row r="54" spans="1:50" s="26" customFormat="1" ht="5.25" customHeight="1" x14ac:dyDescent="0.15"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70"/>
      <c r="AO54" s="70"/>
      <c r="AP54" s="70"/>
      <c r="AQ54" s="70"/>
    </row>
    <row r="55" spans="1:50" s="26" customFormat="1" ht="13.5" customHeight="1" x14ac:dyDescent="0.15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5"/>
      <c r="AA55" s="46"/>
      <c r="AB55" s="46"/>
      <c r="AC55" s="46"/>
      <c r="AD55" s="46"/>
      <c r="AE55" s="46"/>
      <c r="AF55" s="46"/>
      <c r="AG55" s="46"/>
      <c r="AH55" s="46"/>
      <c r="AI55" s="46"/>
      <c r="AJ55" s="47"/>
      <c r="AK55" s="47"/>
      <c r="AL55" s="48"/>
      <c r="AM55" s="46"/>
      <c r="AN55" s="70"/>
      <c r="AO55" s="162" t="e">
        <f>DATE(YEAR(AO4),MONTH(AO4),DAY(AO4)+1)</f>
        <v>#VALUE!</v>
      </c>
      <c r="AP55" s="163"/>
      <c r="AQ55" s="164"/>
      <c r="AR55" s="168" t="e">
        <f>SUMPRODUCT((今月受注!$T:$T&gt;=店舗会議資料!$AO$55)*(今月受注!$T:$T&lt;=店舗会議資料!$AO$57)*(今月受注!$L:$L="受注"))</f>
        <v>#VALUE!</v>
      </c>
      <c r="AS55" s="163"/>
      <c r="AT55" s="163"/>
      <c r="AU55" s="163"/>
      <c r="AV55" s="163"/>
      <c r="AW55" s="163"/>
      <c r="AX55" s="164"/>
    </row>
    <row r="56" spans="1:50" s="26" customFormat="1" ht="13.5" customHeight="1" x14ac:dyDescent="0.15">
      <c r="V56" s="90" t="s">
        <v>84</v>
      </c>
      <c r="W56" s="90"/>
      <c r="X56" s="90"/>
      <c r="Y56" s="91" t="s">
        <v>85</v>
      </c>
      <c r="Z56" s="91"/>
      <c r="AA56" s="91"/>
      <c r="AN56" s="70"/>
      <c r="AO56" s="165"/>
      <c r="AP56" s="166"/>
      <c r="AQ56" s="167"/>
      <c r="AR56" s="165"/>
      <c r="AS56" s="166"/>
      <c r="AT56" s="166"/>
      <c r="AU56" s="166"/>
      <c r="AV56" s="166"/>
      <c r="AW56" s="166"/>
      <c r="AX56" s="167"/>
    </row>
    <row r="57" spans="1:50" s="26" customFormat="1" ht="13.5" customHeight="1" x14ac:dyDescent="0.15">
      <c r="V57" s="90"/>
      <c r="W57" s="90"/>
      <c r="X57" s="90"/>
      <c r="Y57" s="91"/>
      <c r="Z57" s="91"/>
      <c r="AA57" s="91"/>
      <c r="AN57" s="70"/>
      <c r="AO57" s="162" t="e">
        <f>DATE(YEAR(AO55),MONTH(AO55)+1,0)</f>
        <v>#VALUE!</v>
      </c>
      <c r="AP57" s="163"/>
      <c r="AQ57" s="164"/>
      <c r="AR57" s="169" t="e">
        <f>SUMPRODUCT((今月受注!$T:$T&gt;=店舗会議資料!$AO$55)*(今月受注!$T:$T&lt;=店舗会議資料!$AO$57)*(今月受注!$L:$L="受注"),今月受注!$S:$S)</f>
        <v>#VALUE!</v>
      </c>
      <c r="AS57" s="170"/>
      <c r="AT57" s="170"/>
      <c r="AU57" s="170"/>
      <c r="AV57" s="170"/>
      <c r="AW57" s="170"/>
      <c r="AX57" s="171"/>
    </row>
    <row r="58" spans="1:50" s="26" customFormat="1" ht="13.5" customHeight="1" x14ac:dyDescent="0.15">
      <c r="V58" s="176"/>
      <c r="W58" s="176"/>
      <c r="X58" s="176"/>
      <c r="Y58" s="177" t="e">
        <f>V58/J8</f>
        <v>#DIV/0!</v>
      </c>
      <c r="Z58" s="177"/>
      <c r="AA58" s="177"/>
      <c r="AN58" s="70"/>
      <c r="AO58" s="165"/>
      <c r="AP58" s="166"/>
      <c r="AQ58" s="167"/>
      <c r="AR58" s="172"/>
      <c r="AS58" s="173"/>
      <c r="AT58" s="173"/>
      <c r="AU58" s="173"/>
      <c r="AV58" s="173"/>
      <c r="AW58" s="173"/>
      <c r="AX58" s="174"/>
    </row>
    <row r="59" spans="1:50" ht="13.5" customHeight="1" x14ac:dyDescent="0.15">
      <c r="V59" s="176"/>
      <c r="W59" s="176"/>
      <c r="X59" s="176"/>
      <c r="Y59" s="177"/>
      <c r="Z59" s="177"/>
      <c r="AA59" s="177"/>
      <c r="AQ59" s="49"/>
    </row>
    <row r="60" spans="1:50" ht="11.25" customHeight="1" x14ac:dyDescent="0.15">
      <c r="AQ60" s="46"/>
    </row>
    <row r="61" spans="1:50" s="26" customFormat="1" ht="13.5" customHeight="1" x14ac:dyDescent="0.15">
      <c r="V61" s="178" t="s">
        <v>81</v>
      </c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80"/>
      <c r="AO61" s="162" t="e">
        <f>DATE(YEAR(AO55),MONTH(AO55)+1,1)</f>
        <v>#VALUE!</v>
      </c>
      <c r="AP61" s="163"/>
      <c r="AQ61" s="164"/>
      <c r="AR61" s="168" t="e">
        <f>SUMPRODUCT((来月受注!$T:$T&gt;=店舗会議資料!$AO$61)*(来月受注!$T:$T&lt;=店舗会議資料!$AO$63)*(来月受注!$L:$L="受注"))</f>
        <v>#VALUE!</v>
      </c>
      <c r="AS61" s="163"/>
      <c r="AT61" s="163"/>
      <c r="AU61" s="163"/>
      <c r="AV61" s="163"/>
      <c r="AW61" s="163"/>
      <c r="AX61" s="164"/>
    </row>
    <row r="62" spans="1:50" s="39" customFormat="1" ht="13.5" customHeight="1" x14ac:dyDescent="0.15">
      <c r="A62" s="47"/>
      <c r="V62" s="91" t="s">
        <v>83</v>
      </c>
      <c r="W62" s="91"/>
      <c r="X62" s="91"/>
      <c r="Y62" s="91"/>
      <c r="Z62" s="91"/>
      <c r="AA62" s="91" t="s">
        <v>90</v>
      </c>
      <c r="AB62" s="91"/>
      <c r="AC62" s="91"/>
      <c r="AD62" s="91"/>
      <c r="AE62" s="91"/>
      <c r="AF62" s="91" t="s">
        <v>82</v>
      </c>
      <c r="AG62" s="91"/>
      <c r="AH62" s="91"/>
      <c r="AK62" s="26"/>
      <c r="AL62" s="26"/>
      <c r="AM62" s="26"/>
      <c r="AN62" s="26"/>
      <c r="AO62" s="165"/>
      <c r="AP62" s="166"/>
      <c r="AQ62" s="167"/>
      <c r="AR62" s="165"/>
      <c r="AS62" s="166"/>
      <c r="AT62" s="166"/>
      <c r="AU62" s="166"/>
      <c r="AV62" s="166"/>
      <c r="AW62" s="166"/>
      <c r="AX62" s="167"/>
    </row>
    <row r="63" spans="1:50" s="26" customFormat="1" ht="13.5" customHeight="1" x14ac:dyDescent="0.15">
      <c r="A63" s="50"/>
      <c r="V63" s="98"/>
      <c r="W63" s="98"/>
      <c r="X63" s="175"/>
      <c r="Y63" s="175"/>
      <c r="Z63" s="175"/>
      <c r="AA63" s="98"/>
      <c r="AB63" s="98"/>
      <c r="AC63" s="175"/>
      <c r="AD63" s="175"/>
      <c r="AE63" s="175"/>
      <c r="AF63" s="115"/>
      <c r="AG63" s="115"/>
      <c r="AH63" s="115"/>
      <c r="AO63" s="162" t="e">
        <f>DATE(YEAR(AO61),MONTH(AO61)+1,0)</f>
        <v>#VALUE!</v>
      </c>
      <c r="AP63" s="163"/>
      <c r="AQ63" s="164"/>
      <c r="AR63" s="169" t="e">
        <f>SUMPRODUCT((来月受注!$T:$T&gt;=店舗会議資料!$AO$61)*(来月受注!$T:$T&lt;=店舗会議資料!$AO$63)*(来月受注!$L:$L="受注"),来月受注!$S:$S)</f>
        <v>#VALUE!</v>
      </c>
      <c r="AS63" s="170"/>
      <c r="AT63" s="170"/>
      <c r="AU63" s="170"/>
      <c r="AV63" s="170"/>
      <c r="AW63" s="170"/>
      <c r="AX63" s="171"/>
    </row>
    <row r="64" spans="1:50" s="26" customFormat="1" ht="13.5" customHeight="1" x14ac:dyDescent="0.15">
      <c r="A64" s="50"/>
      <c r="V64" s="98"/>
      <c r="W64" s="98"/>
      <c r="X64" s="175"/>
      <c r="Y64" s="175"/>
      <c r="Z64" s="175"/>
      <c r="AA64" s="98"/>
      <c r="AB64" s="98"/>
      <c r="AC64" s="175"/>
      <c r="AD64" s="175"/>
      <c r="AE64" s="175"/>
      <c r="AF64" s="115"/>
      <c r="AG64" s="115"/>
      <c r="AH64" s="115"/>
      <c r="AI64" s="51"/>
      <c r="AJ64" s="51"/>
      <c r="AK64" s="51"/>
      <c r="AL64" s="51"/>
      <c r="AM64" s="46"/>
      <c r="AO64" s="165"/>
      <c r="AP64" s="166"/>
      <c r="AQ64" s="167"/>
      <c r="AR64" s="172"/>
      <c r="AS64" s="173"/>
      <c r="AT64" s="173"/>
      <c r="AU64" s="173"/>
      <c r="AV64" s="173"/>
      <c r="AW64" s="173"/>
      <c r="AX64" s="174"/>
    </row>
    <row r="65" spans="1:43" s="26" customFormat="1" ht="13.5" customHeight="1" x14ac:dyDescent="0.15">
      <c r="A65" s="52"/>
      <c r="AE65" s="53"/>
      <c r="AF65" s="53"/>
      <c r="AG65" s="53"/>
      <c r="AH65" s="53"/>
      <c r="AI65" s="53"/>
      <c r="AJ65" s="51"/>
      <c r="AK65" s="51"/>
      <c r="AL65" s="51"/>
      <c r="AM65" s="46"/>
      <c r="AQ65" s="46"/>
    </row>
    <row r="66" spans="1:43" s="26" customFormat="1" ht="13.5" customHeight="1" x14ac:dyDescent="0.15">
      <c r="A66" s="47"/>
      <c r="AE66" s="47"/>
      <c r="AF66" s="47"/>
      <c r="AG66" s="47"/>
      <c r="AH66" s="47"/>
      <c r="AI66" s="47"/>
      <c r="AJ66" s="47"/>
      <c r="AK66" s="54"/>
      <c r="AL66" s="54"/>
      <c r="AM66" s="54"/>
      <c r="AQ66" s="46"/>
    </row>
    <row r="67" spans="1:43" s="26" customFormat="1" ht="13.5" customHeight="1" x14ac:dyDescent="0.15">
      <c r="A67" s="47"/>
      <c r="AE67" s="55"/>
      <c r="AF67" s="55"/>
      <c r="AG67" s="56"/>
      <c r="AH67" s="56"/>
      <c r="AI67" s="56"/>
      <c r="AJ67" s="56"/>
      <c r="AK67" s="57"/>
      <c r="AL67" s="57"/>
      <c r="AM67" s="57"/>
      <c r="AN67" s="57"/>
      <c r="AQ67" s="46"/>
    </row>
    <row r="68" spans="1:43" s="26" customFormat="1" ht="13.5" customHeight="1" x14ac:dyDescent="0.1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</row>
    <row r="69" spans="1:43" s="26" customFormat="1" ht="13.5" customHeight="1" x14ac:dyDescent="0.1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</row>
    <row r="70" spans="1:43" s="26" customFormat="1" ht="15" customHeight="1" x14ac:dyDescent="0.1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</row>
    <row r="71" spans="1:43" s="26" customFormat="1" ht="13.5" customHeigh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</row>
    <row r="72" spans="1:43" s="26" customFormat="1" ht="13.5" customHeight="1" x14ac:dyDescent="0.15">
      <c r="A72" s="59"/>
    </row>
    <row r="73" spans="1:43" s="26" customFormat="1" ht="14.25" customHeight="1" x14ac:dyDescent="0.15">
      <c r="A73" s="60"/>
    </row>
    <row r="74" spans="1:43" s="26" customFormat="1" ht="13.5" customHeight="1" x14ac:dyDescent="0.15">
      <c r="A74" s="61"/>
    </row>
    <row r="75" spans="1:43" s="26" customFormat="1" ht="13.5" customHeight="1" x14ac:dyDescent="0.15">
      <c r="A75" s="46"/>
    </row>
    <row r="76" spans="1:43" s="26" customFormat="1" ht="13.5" customHeight="1" x14ac:dyDescent="0.15">
      <c r="A76" s="46"/>
      <c r="AB76" s="18"/>
      <c r="AP76" s="62"/>
      <c r="AQ76" s="46"/>
    </row>
    <row r="77" spans="1:43" s="26" customFormat="1" ht="12.75" customHeight="1" x14ac:dyDescent="0.15">
      <c r="A77" s="96" t="s">
        <v>75</v>
      </c>
      <c r="B77" s="96"/>
      <c r="C77" s="96"/>
      <c r="D77" s="96" t="s">
        <v>80</v>
      </c>
      <c r="E77" s="96"/>
      <c r="F77" s="96"/>
      <c r="G77" s="96" t="s">
        <v>70</v>
      </c>
      <c r="H77" s="96"/>
      <c r="I77" s="96"/>
      <c r="J77" s="96" t="s">
        <v>76</v>
      </c>
      <c r="K77" s="96"/>
      <c r="L77" s="96"/>
      <c r="M77" s="96" t="s">
        <v>77</v>
      </c>
      <c r="N77" s="96"/>
      <c r="O77" s="96"/>
      <c r="Y77" s="46"/>
      <c r="Z77" s="46"/>
      <c r="AH77" s="46"/>
      <c r="AI77" s="46"/>
      <c r="AJ77" s="46"/>
      <c r="AK77" s="46"/>
      <c r="AL77" s="46"/>
      <c r="AM77" s="46"/>
      <c r="AN77" s="46"/>
    </row>
    <row r="78" spans="1:43" s="26" customFormat="1" ht="13.5" customHeight="1" x14ac:dyDescent="0.15">
      <c r="A78" s="97">
        <f>SUM(D78:O79,A82:I83)</f>
        <v>0</v>
      </c>
      <c r="B78" s="97"/>
      <c r="C78" s="97"/>
      <c r="D78" s="97">
        <f>タイムマネジメント!C3</f>
        <v>0</v>
      </c>
      <c r="E78" s="97"/>
      <c r="F78" s="97"/>
      <c r="G78" s="97">
        <f>タイムマネジメント!E3</f>
        <v>0</v>
      </c>
      <c r="H78" s="97"/>
      <c r="I78" s="97"/>
      <c r="J78" s="97">
        <f>タイムマネジメント!G3</f>
        <v>0</v>
      </c>
      <c r="K78" s="97"/>
      <c r="L78" s="97"/>
      <c r="M78" s="97">
        <f>タイムマネジメント!I3</f>
        <v>0</v>
      </c>
      <c r="N78" s="97"/>
      <c r="O78" s="97"/>
      <c r="Y78" s="46"/>
      <c r="Z78" s="46"/>
      <c r="AH78" s="46"/>
      <c r="AI78" s="46"/>
      <c r="AJ78" s="46"/>
      <c r="AK78" s="46"/>
      <c r="AL78" s="46"/>
      <c r="AM78" s="46"/>
      <c r="AN78" s="46"/>
    </row>
    <row r="79" spans="1:43" s="26" customFormat="1" ht="13.5" customHeight="1" x14ac:dyDescent="0.1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AN79" s="46"/>
    </row>
    <row r="80" spans="1:43" s="26" customFormat="1" ht="12.75" customHeight="1" x14ac:dyDescent="0.15"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63"/>
    </row>
    <row r="81" spans="1:53" s="26" customFormat="1" ht="12.75" customHeight="1" x14ac:dyDescent="0.15">
      <c r="A81" s="96" t="s">
        <v>78</v>
      </c>
      <c r="B81" s="96"/>
      <c r="C81" s="96"/>
      <c r="D81" s="96" t="s">
        <v>79</v>
      </c>
      <c r="E81" s="96"/>
      <c r="F81" s="96"/>
      <c r="G81" s="96" t="s">
        <v>50</v>
      </c>
      <c r="H81" s="96"/>
      <c r="I81" s="96"/>
    </row>
    <row r="82" spans="1:53" s="26" customFormat="1" ht="12.75" customHeight="1" x14ac:dyDescent="0.15">
      <c r="A82" s="161">
        <f>タイムマネジメント!K3</f>
        <v>0</v>
      </c>
      <c r="B82" s="161"/>
      <c r="C82" s="161"/>
      <c r="D82" s="161">
        <f>タイムマネジメント!M3</f>
        <v>0</v>
      </c>
      <c r="E82" s="161"/>
      <c r="F82" s="161"/>
      <c r="G82" s="97">
        <f>タイムマネジメント!Q3</f>
        <v>0</v>
      </c>
      <c r="H82" s="97"/>
      <c r="I82" s="97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</row>
    <row r="83" spans="1:53" s="26" customFormat="1" ht="12.75" customHeight="1" x14ac:dyDescent="0.15">
      <c r="A83" s="161"/>
      <c r="B83" s="161"/>
      <c r="C83" s="161"/>
      <c r="D83" s="161"/>
      <c r="E83" s="161"/>
      <c r="F83" s="161"/>
      <c r="G83" s="97"/>
      <c r="H83" s="97"/>
      <c r="I83" s="97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BA83" s="65"/>
    </row>
    <row r="84" spans="1:53" s="26" customFormat="1" ht="12.75" customHeight="1" x14ac:dyDescent="0.15"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BA84" s="65"/>
    </row>
    <row r="85" spans="1:53" s="26" customFormat="1" ht="12.75" customHeight="1" x14ac:dyDescent="0.15"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BA85" s="65"/>
    </row>
    <row r="86" spans="1:53" s="26" customFormat="1" ht="12.75" customHeight="1" x14ac:dyDescent="0.15"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BA86" s="65"/>
    </row>
    <row r="87" spans="1:53" s="26" customFormat="1" ht="12.75" customHeight="1" x14ac:dyDescent="0.15"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BA87" s="65"/>
    </row>
    <row r="88" spans="1:53" s="26" customFormat="1" ht="13.5" customHeight="1" x14ac:dyDescent="0.15"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46"/>
      <c r="AP88" s="46"/>
      <c r="AQ88" s="46"/>
      <c r="AR88" s="46"/>
      <c r="AS88" s="46"/>
      <c r="AT88" s="46"/>
      <c r="AU88" s="46"/>
      <c r="AV88" s="66"/>
      <c r="AW88" s="66"/>
      <c r="AX88" s="66"/>
      <c r="BA88" s="65"/>
    </row>
    <row r="89" spans="1:53" s="26" customFormat="1" ht="13.5" customHeight="1" x14ac:dyDescent="0.15">
      <c r="A89" s="46"/>
      <c r="B89" s="46"/>
      <c r="C89" s="46"/>
      <c r="D89" s="46"/>
      <c r="E89" s="70"/>
      <c r="F89" s="70"/>
      <c r="G89" s="70"/>
      <c r="H89" s="70"/>
      <c r="I89" s="70"/>
      <c r="J89" s="70"/>
      <c r="K89" s="50"/>
      <c r="L89" s="50"/>
      <c r="M89" s="46"/>
      <c r="N89" s="46"/>
      <c r="O89" s="46"/>
      <c r="P89" s="46"/>
      <c r="Q89" s="61"/>
      <c r="R89" s="46"/>
      <c r="S89" s="46"/>
      <c r="T89" s="46"/>
      <c r="U89" s="46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63"/>
      <c r="AP89" s="63"/>
      <c r="AQ89" s="63"/>
    </row>
    <row r="90" spans="1:53" s="26" customFormat="1" ht="20.100000000000001" customHeight="1" x14ac:dyDescent="0.15">
      <c r="A90" s="46"/>
      <c r="B90" s="71" t="s">
        <v>91</v>
      </c>
      <c r="C90" s="73" t="s">
        <v>70</v>
      </c>
      <c r="D90" s="71" t="s">
        <v>76</v>
      </c>
      <c r="E90" s="73" t="s">
        <v>77</v>
      </c>
      <c r="F90" s="74" t="s">
        <v>78</v>
      </c>
      <c r="G90" s="71" t="s">
        <v>79</v>
      </c>
      <c r="H90" s="71" t="s">
        <v>50</v>
      </c>
      <c r="I90" s="30"/>
      <c r="P90" s="67"/>
      <c r="Q90" s="46"/>
      <c r="R90" s="63"/>
      <c r="S90" s="6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53" s="64" customFormat="1" ht="20.100000000000001" customHeight="1" x14ac:dyDescent="0.15">
      <c r="B91" s="72" t="e">
        <f>D78/$A$78</f>
        <v>#DIV/0!</v>
      </c>
      <c r="C91" s="72" t="e">
        <f>G78/$A$78</f>
        <v>#DIV/0!</v>
      </c>
      <c r="D91" s="72" t="e">
        <f>J78/$A$78</f>
        <v>#DIV/0!</v>
      </c>
      <c r="E91" s="72" t="e">
        <f>M78/$A$78</f>
        <v>#DIV/0!</v>
      </c>
      <c r="F91" s="72" t="e">
        <f>A82/$A$78</f>
        <v>#DIV/0!</v>
      </c>
      <c r="G91" s="72" t="e">
        <f>D82/$A$78</f>
        <v>#DIV/0!</v>
      </c>
      <c r="H91" s="72" t="e">
        <f>G82/$A$78</f>
        <v>#DIV/0!</v>
      </c>
      <c r="I91" s="30"/>
      <c r="J91" s="70"/>
      <c r="K91" s="50"/>
      <c r="L91" s="50"/>
      <c r="M91" s="46"/>
      <c r="N91" s="46"/>
      <c r="O91" s="46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53" x14ac:dyDescent="0.15">
      <c r="I92" s="26"/>
      <c r="J92" s="26"/>
      <c r="K92" s="26"/>
      <c r="L92" s="26"/>
      <c r="M92" s="26"/>
      <c r="N92" s="26"/>
      <c r="O92" s="26"/>
    </row>
    <row r="93" spans="1:53" x14ac:dyDescent="0.15">
      <c r="I93" s="70"/>
      <c r="J93" s="70"/>
      <c r="K93" s="50"/>
      <c r="L93" s="50"/>
      <c r="M93" s="46"/>
      <c r="N93" s="46"/>
      <c r="O93" s="46"/>
    </row>
  </sheetData>
  <mergeCells count="779">
    <mergeCell ref="AO55:AQ56"/>
    <mergeCell ref="AO57:AQ58"/>
    <mergeCell ref="AR55:AX56"/>
    <mergeCell ref="AR57:AX58"/>
    <mergeCell ref="AO61:AQ62"/>
    <mergeCell ref="AR61:AX62"/>
    <mergeCell ref="AO63:AQ64"/>
    <mergeCell ref="AR63:AX64"/>
    <mergeCell ref="D81:F81"/>
    <mergeCell ref="AF63:AH64"/>
    <mergeCell ref="AC63:AE64"/>
    <mergeCell ref="AA63:AB64"/>
    <mergeCell ref="X63:Z64"/>
    <mergeCell ref="V58:X59"/>
    <mergeCell ref="Y58:AA59"/>
    <mergeCell ref="V61:AH61"/>
    <mergeCell ref="AF62:AH62"/>
    <mergeCell ref="V62:Z62"/>
    <mergeCell ref="AA62:AE62"/>
    <mergeCell ref="A81:C81"/>
    <mergeCell ref="G81:I81"/>
    <mergeCell ref="G82:I83"/>
    <mergeCell ref="D82:F83"/>
    <mergeCell ref="A82:C83"/>
    <mergeCell ref="E22:F22"/>
    <mergeCell ref="E23:F23"/>
    <mergeCell ref="E24:F24"/>
    <mergeCell ref="E25:F25"/>
    <mergeCell ref="E26:F26"/>
    <mergeCell ref="E27:F27"/>
    <mergeCell ref="E28:F28"/>
    <mergeCell ref="E29:F29"/>
    <mergeCell ref="A33:D33"/>
    <mergeCell ref="E33:F33"/>
    <mergeCell ref="G33:H33"/>
    <mergeCell ref="A34:D34"/>
    <mergeCell ref="E34:F34"/>
    <mergeCell ref="G34:H34"/>
    <mergeCell ref="A40:D40"/>
    <mergeCell ref="E40:F40"/>
    <mergeCell ref="G40:H40"/>
    <mergeCell ref="A42:D42"/>
    <mergeCell ref="A27:D27"/>
    <mergeCell ref="A28:D28"/>
    <mergeCell ref="A29:D29"/>
    <mergeCell ref="A30:D30"/>
    <mergeCell ref="E15:F15"/>
    <mergeCell ref="E16:F16"/>
    <mergeCell ref="E17:F17"/>
    <mergeCell ref="E18:F18"/>
    <mergeCell ref="E19:F1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H15:AI15"/>
    <mergeCell ref="AH19:AI19"/>
    <mergeCell ref="AH23:AI23"/>
    <mergeCell ref="AH27:AI27"/>
    <mergeCell ref="AH30:AI30"/>
    <mergeCell ref="AH29:AI29"/>
    <mergeCell ref="AF15:AG15"/>
    <mergeCell ref="AF16:AG16"/>
    <mergeCell ref="AH21:AI21"/>
    <mergeCell ref="AH22:AI22"/>
    <mergeCell ref="AH16:AI16"/>
    <mergeCell ref="AH17:AI17"/>
    <mergeCell ref="AH18:AI18"/>
    <mergeCell ref="AH20:AI20"/>
    <mergeCell ref="AH24:AI24"/>
    <mergeCell ref="AH25:AI25"/>
    <mergeCell ref="AH26:AI26"/>
    <mergeCell ref="AF26:AG26"/>
    <mergeCell ref="AF27:AG27"/>
    <mergeCell ref="AF28:AG28"/>
    <mergeCell ref="AF29:AG29"/>
    <mergeCell ref="AH28:AI28"/>
    <mergeCell ref="AF17:AG17"/>
    <mergeCell ref="AF18:AG18"/>
    <mergeCell ref="N25:O25"/>
    <mergeCell ref="P25:Q25"/>
    <mergeCell ref="R25:S25"/>
    <mergeCell ref="L29:M29"/>
    <mergeCell ref="N29:O29"/>
    <mergeCell ref="P29:Q29"/>
    <mergeCell ref="R29:S29"/>
    <mergeCell ref="L30:M30"/>
    <mergeCell ref="N30:O30"/>
    <mergeCell ref="P30:Q30"/>
    <mergeCell ref="R30:S30"/>
    <mergeCell ref="L26:M26"/>
    <mergeCell ref="N26:O26"/>
    <mergeCell ref="P26:Q26"/>
    <mergeCell ref="R26:S26"/>
    <mergeCell ref="L27:M27"/>
    <mergeCell ref="N27:O27"/>
    <mergeCell ref="P27:Q27"/>
    <mergeCell ref="R27:S27"/>
    <mergeCell ref="L28:M28"/>
    <mergeCell ref="N28:O28"/>
    <mergeCell ref="P28:Q28"/>
    <mergeCell ref="R28:S28"/>
    <mergeCell ref="N22:O22"/>
    <mergeCell ref="P22:Q22"/>
    <mergeCell ref="R22:S22"/>
    <mergeCell ref="L23:M23"/>
    <mergeCell ref="N23:O23"/>
    <mergeCell ref="P23:Q23"/>
    <mergeCell ref="R23:S23"/>
    <mergeCell ref="L24:M24"/>
    <mergeCell ref="N24:O24"/>
    <mergeCell ref="P24:Q24"/>
    <mergeCell ref="R24:S24"/>
    <mergeCell ref="R19:S19"/>
    <mergeCell ref="L20:M20"/>
    <mergeCell ref="N20:O20"/>
    <mergeCell ref="P20:Q20"/>
    <mergeCell ref="R20:S20"/>
    <mergeCell ref="L21:M21"/>
    <mergeCell ref="N21:O21"/>
    <mergeCell ref="P21:Q21"/>
    <mergeCell ref="R21:S21"/>
    <mergeCell ref="AH45:AI45"/>
    <mergeCell ref="A45:D45"/>
    <mergeCell ref="E45:F45"/>
    <mergeCell ref="G45:H45"/>
    <mergeCell ref="L45:M45"/>
    <mergeCell ref="N45:O45"/>
    <mergeCell ref="P45:Q45"/>
    <mergeCell ref="R45:S45"/>
    <mergeCell ref="A44:D44"/>
    <mergeCell ref="E44:F44"/>
    <mergeCell ref="G44:H44"/>
    <mergeCell ref="L44:M44"/>
    <mergeCell ref="N44:O44"/>
    <mergeCell ref="P44:Q44"/>
    <mergeCell ref="R44:S44"/>
    <mergeCell ref="AH44:AI44"/>
    <mergeCell ref="T44:U44"/>
    <mergeCell ref="T45:U45"/>
    <mergeCell ref="AF44:AG44"/>
    <mergeCell ref="AF45:AG45"/>
    <mergeCell ref="X45:Y45"/>
    <mergeCell ref="Z44:AA44"/>
    <mergeCell ref="Z45:AA45"/>
    <mergeCell ref="X44:Y44"/>
    <mergeCell ref="A10:D10"/>
    <mergeCell ref="H10:I10"/>
    <mergeCell ref="A31:D31"/>
    <mergeCell ref="E31:F31"/>
    <mergeCell ref="G31:H31"/>
    <mergeCell ref="L31:M31"/>
    <mergeCell ref="A12:D12"/>
    <mergeCell ref="H12:I12"/>
    <mergeCell ref="A11:D11"/>
    <mergeCell ref="H11:I11"/>
    <mergeCell ref="G16:H16"/>
    <mergeCell ref="G17:H17"/>
    <mergeCell ref="G18:H18"/>
    <mergeCell ref="I15:J15"/>
    <mergeCell ref="I16:J16"/>
    <mergeCell ref="L19:M19"/>
    <mergeCell ref="L22:M22"/>
    <mergeCell ref="L25:M25"/>
    <mergeCell ref="E20:F20"/>
    <mergeCell ref="E21:F21"/>
    <mergeCell ref="E30:F30"/>
    <mergeCell ref="A15:D15"/>
    <mergeCell ref="A16:D16"/>
    <mergeCell ref="A17:D17"/>
    <mergeCell ref="N31:O31"/>
    <mergeCell ref="P31:Q31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I24:J24"/>
    <mergeCell ref="I25:J25"/>
    <mergeCell ref="I26:J26"/>
    <mergeCell ref="I27:J27"/>
    <mergeCell ref="I28:J28"/>
    <mergeCell ref="I29:J29"/>
    <mergeCell ref="I30:J30"/>
    <mergeCell ref="I31:J31"/>
    <mergeCell ref="N19:O19"/>
    <mergeCell ref="P19:Q19"/>
    <mergeCell ref="A8:D8"/>
    <mergeCell ref="H8:I8"/>
    <mergeCell ref="AE5:AG5"/>
    <mergeCell ref="AJ6:AM6"/>
    <mergeCell ref="AO6:AP6"/>
    <mergeCell ref="A7:D7"/>
    <mergeCell ref="H7:I7"/>
    <mergeCell ref="AF3:AG3"/>
    <mergeCell ref="E7:G7"/>
    <mergeCell ref="E8:G8"/>
    <mergeCell ref="J8:K8"/>
    <mergeCell ref="J7:K7"/>
    <mergeCell ref="S7:U7"/>
    <mergeCell ref="S8:U8"/>
    <mergeCell ref="Q7:R7"/>
    <mergeCell ref="Q8:R8"/>
    <mergeCell ref="AO4:AQ4"/>
    <mergeCell ref="AO5:AQ5"/>
    <mergeCell ref="A9:D9"/>
    <mergeCell ref="H9:I9"/>
    <mergeCell ref="R31:S31"/>
    <mergeCell ref="P14:Q14"/>
    <mergeCell ref="R14:S14"/>
    <mergeCell ref="E12:G12"/>
    <mergeCell ref="E11:G11"/>
    <mergeCell ref="E10:G10"/>
    <mergeCell ref="E9:G9"/>
    <mergeCell ref="J12:K12"/>
    <mergeCell ref="J11:K11"/>
    <mergeCell ref="J10:K10"/>
    <mergeCell ref="J9:K9"/>
    <mergeCell ref="Q9:R9"/>
    <mergeCell ref="L15:M15"/>
    <mergeCell ref="N15:O15"/>
    <mergeCell ref="P15:Q15"/>
    <mergeCell ref="R15:S15"/>
    <mergeCell ref="L16:M16"/>
    <mergeCell ref="N16:O16"/>
    <mergeCell ref="P16:Q16"/>
    <mergeCell ref="R16:S16"/>
    <mergeCell ref="L17:M17"/>
    <mergeCell ref="G15:H15"/>
    <mergeCell ref="AH14:AI14"/>
    <mergeCell ref="A14:D14"/>
    <mergeCell ref="E14:F14"/>
    <mergeCell ref="G14:H14"/>
    <mergeCell ref="L14:M14"/>
    <mergeCell ref="N14:O14"/>
    <mergeCell ref="V14:W14"/>
    <mergeCell ref="I14:J14"/>
    <mergeCell ref="AF14:AG14"/>
    <mergeCell ref="AC14:AE14"/>
    <mergeCell ref="T14:U14"/>
    <mergeCell ref="N17:O17"/>
    <mergeCell ref="P17:Q17"/>
    <mergeCell ref="R17:S17"/>
    <mergeCell ref="L18:M18"/>
    <mergeCell ref="N18:O18"/>
    <mergeCell ref="P18:Q18"/>
    <mergeCell ref="R18:S18"/>
    <mergeCell ref="AH31:AI31"/>
    <mergeCell ref="A32:D32"/>
    <mergeCell ref="E32:F32"/>
    <mergeCell ref="G32:H32"/>
    <mergeCell ref="L32:M32"/>
    <mergeCell ref="N32:O32"/>
    <mergeCell ref="P32:Q32"/>
    <mergeCell ref="R32:S32"/>
    <mergeCell ref="AH32:AI32"/>
    <mergeCell ref="T32:U32"/>
    <mergeCell ref="I17:J17"/>
    <mergeCell ref="I18:J18"/>
    <mergeCell ref="I19:J19"/>
    <mergeCell ref="I20:J20"/>
    <mergeCell ref="I21:J21"/>
    <mergeCell ref="I22:J22"/>
    <mergeCell ref="I23:J23"/>
    <mergeCell ref="AJ34:AK34"/>
    <mergeCell ref="AC33:AE33"/>
    <mergeCell ref="AC34:AE34"/>
    <mergeCell ref="AC35:AE35"/>
    <mergeCell ref="AC36:AE36"/>
    <mergeCell ref="AC37:AE37"/>
    <mergeCell ref="AC38:AE38"/>
    <mergeCell ref="AC39:AE39"/>
    <mergeCell ref="L34:M34"/>
    <mergeCell ref="N34:O34"/>
    <mergeCell ref="P34:Q34"/>
    <mergeCell ref="R34:S34"/>
    <mergeCell ref="AH34:AI34"/>
    <mergeCell ref="X34:Y34"/>
    <mergeCell ref="L36:M36"/>
    <mergeCell ref="N36:O36"/>
    <mergeCell ref="P36:Q36"/>
    <mergeCell ref="R36:S36"/>
    <mergeCell ref="AH36:AI36"/>
    <mergeCell ref="L35:M35"/>
    <mergeCell ref="N35:O35"/>
    <mergeCell ref="X36:Y36"/>
    <mergeCell ref="L33:M33"/>
    <mergeCell ref="N33:O33"/>
    <mergeCell ref="P33:Q33"/>
    <mergeCell ref="R33:S33"/>
    <mergeCell ref="AH33:AI33"/>
    <mergeCell ref="AH38:AI38"/>
    <mergeCell ref="T33:U33"/>
    <mergeCell ref="T34:U34"/>
    <mergeCell ref="T35:U35"/>
    <mergeCell ref="T36:U36"/>
    <mergeCell ref="N40:O40"/>
    <mergeCell ref="P40:Q40"/>
    <mergeCell ref="AF39:AG39"/>
    <mergeCell ref="AF40:AG40"/>
    <mergeCell ref="AH39:AI39"/>
    <mergeCell ref="X33:Y33"/>
    <mergeCell ref="Z33:AA33"/>
    <mergeCell ref="Z34:AA34"/>
    <mergeCell ref="X38:Y38"/>
    <mergeCell ref="X39:Y39"/>
    <mergeCell ref="V37:W37"/>
    <mergeCell ref="V38:W38"/>
    <mergeCell ref="V39:W39"/>
    <mergeCell ref="AJ35:AK35"/>
    <mergeCell ref="AJ36:AK36"/>
    <mergeCell ref="AJ37:AK37"/>
    <mergeCell ref="AJ38:AK38"/>
    <mergeCell ref="AJ39:AK39"/>
    <mergeCell ref="X35:Y35"/>
    <mergeCell ref="AH35:AI35"/>
    <mergeCell ref="N39:O39"/>
    <mergeCell ref="P39:Q39"/>
    <mergeCell ref="R39:S39"/>
    <mergeCell ref="P35:Q35"/>
    <mergeCell ref="R35:S35"/>
    <mergeCell ref="Z35:AA35"/>
    <mergeCell ref="Z36:AA36"/>
    <mergeCell ref="V35:W35"/>
    <mergeCell ref="V36:W36"/>
    <mergeCell ref="N37:O37"/>
    <mergeCell ref="P37:Q37"/>
    <mergeCell ref="R37:S37"/>
    <mergeCell ref="AH37:AI37"/>
    <mergeCell ref="Z39:AA39"/>
    <mergeCell ref="Z37:AA37"/>
    <mergeCell ref="Z38:AA38"/>
    <mergeCell ref="X37:Y37"/>
    <mergeCell ref="A36:D36"/>
    <mergeCell ref="E36:F36"/>
    <mergeCell ref="G36:H36"/>
    <mergeCell ref="A35:D35"/>
    <mergeCell ref="E35:F35"/>
    <mergeCell ref="G35:H35"/>
    <mergeCell ref="L42:M42"/>
    <mergeCell ref="A41:D41"/>
    <mergeCell ref="E41:F41"/>
    <mergeCell ref="G41:H41"/>
    <mergeCell ref="L41:M41"/>
    <mergeCell ref="I41:J41"/>
    <mergeCell ref="I42:J42"/>
    <mergeCell ref="L40:M40"/>
    <mergeCell ref="A39:D39"/>
    <mergeCell ref="A37:D37"/>
    <mergeCell ref="E37:F37"/>
    <mergeCell ref="G37:H37"/>
    <mergeCell ref="L37:M37"/>
    <mergeCell ref="E39:F39"/>
    <mergeCell ref="G39:H39"/>
    <mergeCell ref="AJ40:AK40"/>
    <mergeCell ref="AJ41:AK41"/>
    <mergeCell ref="AF41:AG41"/>
    <mergeCell ref="Z40:AA40"/>
    <mergeCell ref="Z41:AA41"/>
    <mergeCell ref="R40:S40"/>
    <mergeCell ref="T41:U41"/>
    <mergeCell ref="AC40:AE40"/>
    <mergeCell ref="AC41:AE41"/>
    <mergeCell ref="AH40:AI40"/>
    <mergeCell ref="X40:Y40"/>
    <mergeCell ref="X41:Y41"/>
    <mergeCell ref="V40:W40"/>
    <mergeCell ref="V41:W41"/>
    <mergeCell ref="AH43:AI43"/>
    <mergeCell ref="A38:D38"/>
    <mergeCell ref="E38:F38"/>
    <mergeCell ref="G38:H38"/>
    <mergeCell ref="N42:O42"/>
    <mergeCell ref="P42:Q42"/>
    <mergeCell ref="R42:S42"/>
    <mergeCell ref="AH42:AI42"/>
    <mergeCell ref="L38:M38"/>
    <mergeCell ref="N38:O38"/>
    <mergeCell ref="P38:Q38"/>
    <mergeCell ref="R38:S38"/>
    <mergeCell ref="N41:O41"/>
    <mergeCell ref="L39:M39"/>
    <mergeCell ref="T38:U38"/>
    <mergeCell ref="T39:U39"/>
    <mergeCell ref="T40:U40"/>
    <mergeCell ref="P41:Q41"/>
    <mergeCell ref="R41:S41"/>
    <mergeCell ref="AH41:AI41"/>
    <mergeCell ref="Z42:AA42"/>
    <mergeCell ref="Z43:AA43"/>
    <mergeCell ref="X42:Y42"/>
    <mergeCell ref="X43:Y43"/>
    <mergeCell ref="AH46:AI46"/>
    <mergeCell ref="A47:D47"/>
    <mergeCell ref="E47:F47"/>
    <mergeCell ref="G47:H47"/>
    <mergeCell ref="L47:M47"/>
    <mergeCell ref="N47:O47"/>
    <mergeCell ref="P47:Q47"/>
    <mergeCell ref="R47:S47"/>
    <mergeCell ref="AH47:AI47"/>
    <mergeCell ref="A46:D46"/>
    <mergeCell ref="E46:F46"/>
    <mergeCell ref="G46:H46"/>
    <mergeCell ref="L46:M46"/>
    <mergeCell ref="N46:O46"/>
    <mergeCell ref="P46:Q46"/>
    <mergeCell ref="R46:S46"/>
    <mergeCell ref="T46:U46"/>
    <mergeCell ref="T47:U47"/>
    <mergeCell ref="X46:Y46"/>
    <mergeCell ref="AF46:AG46"/>
    <mergeCell ref="AF47:AG47"/>
    <mergeCell ref="Z46:AA46"/>
    <mergeCell ref="V46:W46"/>
    <mergeCell ref="V47:W47"/>
    <mergeCell ref="AH49:AI49"/>
    <mergeCell ref="A48:D48"/>
    <mergeCell ref="E48:F48"/>
    <mergeCell ref="G48:H48"/>
    <mergeCell ref="L48:M48"/>
    <mergeCell ref="N48:O48"/>
    <mergeCell ref="P48:Q48"/>
    <mergeCell ref="R48:S48"/>
    <mergeCell ref="T48:U48"/>
    <mergeCell ref="T49:U49"/>
    <mergeCell ref="AH48:AI48"/>
    <mergeCell ref="A49:D49"/>
    <mergeCell ref="E49:F49"/>
    <mergeCell ref="G49:H49"/>
    <mergeCell ref="L49:M49"/>
    <mergeCell ref="N49:O49"/>
    <mergeCell ref="P49:Q49"/>
    <mergeCell ref="R49:S49"/>
    <mergeCell ref="AF48:AG48"/>
    <mergeCell ref="AF49:AG49"/>
    <mergeCell ref="V49:W49"/>
    <mergeCell ref="AH50:AI50"/>
    <mergeCell ref="A51:D51"/>
    <mergeCell ref="E51:F51"/>
    <mergeCell ref="G51:H51"/>
    <mergeCell ref="L51:M51"/>
    <mergeCell ref="N51:O51"/>
    <mergeCell ref="P51:Q51"/>
    <mergeCell ref="R51:S51"/>
    <mergeCell ref="AH51:AI51"/>
    <mergeCell ref="A50:D50"/>
    <mergeCell ref="E50:F50"/>
    <mergeCell ref="G50:H50"/>
    <mergeCell ref="L50:M50"/>
    <mergeCell ref="N50:O50"/>
    <mergeCell ref="P50:Q50"/>
    <mergeCell ref="R50:S50"/>
    <mergeCell ref="T50:U50"/>
    <mergeCell ref="T51:U51"/>
    <mergeCell ref="AF50:AG50"/>
    <mergeCell ref="AF51:AG51"/>
    <mergeCell ref="X51:Y51"/>
    <mergeCell ref="V50:W50"/>
    <mergeCell ref="V51:W51"/>
    <mergeCell ref="X50:Y50"/>
    <mergeCell ref="P53:Q53"/>
    <mergeCell ref="R53:S53"/>
    <mergeCell ref="AH53:AI53"/>
    <mergeCell ref="AH52:AI52"/>
    <mergeCell ref="L53:M53"/>
    <mergeCell ref="N53:O53"/>
    <mergeCell ref="T53:U53"/>
    <mergeCell ref="L52:M52"/>
    <mergeCell ref="N52:O52"/>
    <mergeCell ref="P52:Q52"/>
    <mergeCell ref="R52:S52"/>
    <mergeCell ref="AF53:AG53"/>
    <mergeCell ref="AF52:AG52"/>
    <mergeCell ref="X52:Y52"/>
    <mergeCell ref="V52:W52"/>
    <mergeCell ref="V53:W53"/>
    <mergeCell ref="G52:H52"/>
    <mergeCell ref="A52:D52"/>
    <mergeCell ref="E52:F52"/>
    <mergeCell ref="A43:D43"/>
    <mergeCell ref="E43:F43"/>
    <mergeCell ref="G43:H43"/>
    <mergeCell ref="E42:F42"/>
    <mergeCell ref="G42:H42"/>
    <mergeCell ref="T52:U52"/>
    <mergeCell ref="I52:J52"/>
    <mergeCell ref="L43:M43"/>
    <mergeCell ref="N43:O43"/>
    <mergeCell ref="P43:Q43"/>
    <mergeCell ref="R43:S43"/>
    <mergeCell ref="I33:J33"/>
    <mergeCell ref="I34:J34"/>
    <mergeCell ref="I35:J35"/>
    <mergeCell ref="I36:J36"/>
    <mergeCell ref="I37:J37"/>
    <mergeCell ref="I38:J38"/>
    <mergeCell ref="I39:J39"/>
    <mergeCell ref="I40:J40"/>
    <mergeCell ref="I43:J43"/>
    <mergeCell ref="T22:U22"/>
    <mergeCell ref="T43:U43"/>
    <mergeCell ref="T42:U42"/>
    <mergeCell ref="T37:U37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O9:P9"/>
    <mergeCell ref="O8:P8"/>
    <mergeCell ref="O7:P7"/>
    <mergeCell ref="L12:N12"/>
    <mergeCell ref="L11:N11"/>
    <mergeCell ref="L10:N10"/>
    <mergeCell ref="L9:N9"/>
    <mergeCell ref="L8:N8"/>
    <mergeCell ref="L7:N7"/>
    <mergeCell ref="Q12:R12"/>
    <mergeCell ref="Q11:R11"/>
    <mergeCell ref="Q10:R10"/>
    <mergeCell ref="S10:U10"/>
    <mergeCell ref="S9:U9"/>
    <mergeCell ref="T15:U15"/>
    <mergeCell ref="T16:U16"/>
    <mergeCell ref="T17:U17"/>
    <mergeCell ref="T18:U18"/>
    <mergeCell ref="T19:U19"/>
    <mergeCell ref="T20:U20"/>
    <mergeCell ref="T21:U21"/>
    <mergeCell ref="Y10:AA10"/>
    <mergeCell ref="Y9:AA9"/>
    <mergeCell ref="Y8:AA8"/>
    <mergeCell ref="Y7:AA7"/>
    <mergeCell ref="AB7:AD7"/>
    <mergeCell ref="AB10:AD10"/>
    <mergeCell ref="AB9:AD9"/>
    <mergeCell ref="AB8:AD8"/>
    <mergeCell ref="V10:X10"/>
    <mergeCell ref="V9:X9"/>
    <mergeCell ref="V8:X8"/>
    <mergeCell ref="V7:X7"/>
    <mergeCell ref="AC15:AE15"/>
    <mergeCell ref="AC16:AE16"/>
    <mergeCell ref="AC17:AE17"/>
    <mergeCell ref="AC18:AE18"/>
    <mergeCell ref="AC19:AE19"/>
    <mergeCell ref="AC20:AE20"/>
    <mergeCell ref="AC21:AE21"/>
    <mergeCell ref="V15:W15"/>
    <mergeCell ref="V16:W16"/>
    <mergeCell ref="I32:J32"/>
    <mergeCell ref="I53:J53"/>
    <mergeCell ref="I48:J48"/>
    <mergeCell ref="I49:J49"/>
    <mergeCell ref="I50:J50"/>
    <mergeCell ref="I51:J51"/>
    <mergeCell ref="AL15:AM15"/>
    <mergeCell ref="AL14:AM14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L38:AM38"/>
    <mergeCell ref="AL39:AM39"/>
    <mergeCell ref="AL40:AM40"/>
    <mergeCell ref="AL41:AM41"/>
    <mergeCell ref="AL42:AM42"/>
    <mergeCell ref="AL43:AM43"/>
    <mergeCell ref="AL44:AM44"/>
    <mergeCell ref="AL45:AM45"/>
    <mergeCell ref="AL46:AM46"/>
    <mergeCell ref="AL47:AM47"/>
    <mergeCell ref="AL48:AM48"/>
    <mergeCell ref="AL49:AM49"/>
    <mergeCell ref="AL50:AM50"/>
    <mergeCell ref="AL51:AM51"/>
    <mergeCell ref="AL52:AM52"/>
    <mergeCell ref="AL53:AM5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J27:AK27"/>
    <mergeCell ref="AJ28:AK28"/>
    <mergeCell ref="AJ29:AK29"/>
    <mergeCell ref="AJ30:AK30"/>
    <mergeCell ref="AJ31:AK31"/>
    <mergeCell ref="AJ32:AK32"/>
    <mergeCell ref="AJ33:AK33"/>
    <mergeCell ref="AJ42:AK42"/>
    <mergeCell ref="AJ43:AK43"/>
    <mergeCell ref="AJ44:AK44"/>
    <mergeCell ref="AJ45:AK45"/>
    <mergeCell ref="AJ46:AK46"/>
    <mergeCell ref="AJ53:AK53"/>
    <mergeCell ref="AJ52:AK52"/>
    <mergeCell ref="AJ47:AK47"/>
    <mergeCell ref="AJ48:AK48"/>
    <mergeCell ref="AJ49:AK49"/>
    <mergeCell ref="AJ50:AK50"/>
    <mergeCell ref="AJ51:AK51"/>
    <mergeCell ref="AF19:AG19"/>
    <mergeCell ref="AF20:AG20"/>
    <mergeCell ref="AF21:AG21"/>
    <mergeCell ref="AF22:AG22"/>
    <mergeCell ref="AF23:AG23"/>
    <mergeCell ref="AF24:AG24"/>
    <mergeCell ref="AF25:AG25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F38:AG38"/>
    <mergeCell ref="AF42:AG42"/>
    <mergeCell ref="AF43:AG43"/>
    <mergeCell ref="Z32:AA32"/>
    <mergeCell ref="X24:Y24"/>
    <mergeCell ref="X25:Y25"/>
    <mergeCell ref="AC22:AE22"/>
    <mergeCell ref="AC23:AE23"/>
    <mergeCell ref="AC24:AE24"/>
    <mergeCell ref="AC25:AE25"/>
    <mergeCell ref="AC26:AE26"/>
    <mergeCell ref="AC27:AE27"/>
    <mergeCell ref="AC28:AE28"/>
    <mergeCell ref="AC29:AE29"/>
    <mergeCell ref="AC30:AE30"/>
    <mergeCell ref="Z22:AA22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X22:Y22"/>
    <mergeCell ref="X23:Y23"/>
    <mergeCell ref="X29:Y29"/>
    <mergeCell ref="Z15:AA15"/>
    <mergeCell ref="Z14:AA14"/>
    <mergeCell ref="X14:Y14"/>
    <mergeCell ref="Z16:AA16"/>
    <mergeCell ref="Z17:AA17"/>
    <mergeCell ref="Z18:AA18"/>
    <mergeCell ref="Z19:AA19"/>
    <mergeCell ref="Z20:AA20"/>
    <mergeCell ref="Z21:AA21"/>
    <mergeCell ref="X15:Y15"/>
    <mergeCell ref="X16:Y16"/>
    <mergeCell ref="X17:Y17"/>
    <mergeCell ref="X18:Y18"/>
    <mergeCell ref="X19:Y19"/>
    <mergeCell ref="X20:Y20"/>
    <mergeCell ref="X21:Y21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V32:W32"/>
    <mergeCell ref="V33:W33"/>
    <mergeCell ref="V34:W34"/>
    <mergeCell ref="X30:Y30"/>
    <mergeCell ref="X31:Y31"/>
    <mergeCell ref="X32:Y32"/>
    <mergeCell ref="X26:Y26"/>
    <mergeCell ref="X27:Y27"/>
    <mergeCell ref="X28:Y28"/>
    <mergeCell ref="V63:W64"/>
    <mergeCell ref="AC31:AE31"/>
    <mergeCell ref="AC32:AE32"/>
    <mergeCell ref="Z31:AA31"/>
    <mergeCell ref="AC42:AE42"/>
    <mergeCell ref="AC43:AE43"/>
    <mergeCell ref="AC44:AE44"/>
    <mergeCell ref="AC45:AE45"/>
    <mergeCell ref="AC46:AE46"/>
    <mergeCell ref="AC53:AE53"/>
    <mergeCell ref="AC52:AE52"/>
    <mergeCell ref="AC51:AE51"/>
    <mergeCell ref="AC50:AE50"/>
    <mergeCell ref="AC49:AE49"/>
    <mergeCell ref="AC48:AE48"/>
    <mergeCell ref="AC47:AE47"/>
    <mergeCell ref="X47:Y47"/>
    <mergeCell ref="Z47:AA47"/>
    <mergeCell ref="A77:C77"/>
    <mergeCell ref="A78:C79"/>
    <mergeCell ref="D77:F77"/>
    <mergeCell ref="D78:F79"/>
    <mergeCell ref="G77:I77"/>
    <mergeCell ref="G78:I79"/>
    <mergeCell ref="J77:L77"/>
    <mergeCell ref="J78:L79"/>
    <mergeCell ref="M77:O77"/>
    <mergeCell ref="M78:O79"/>
    <mergeCell ref="A53:D53"/>
    <mergeCell ref="E53:F53"/>
    <mergeCell ref="G53:H53"/>
    <mergeCell ref="I47:J47"/>
    <mergeCell ref="I44:J44"/>
    <mergeCell ref="I45:J45"/>
    <mergeCell ref="I46:J46"/>
    <mergeCell ref="A1:AM2"/>
    <mergeCell ref="V56:X57"/>
    <mergeCell ref="Y56:AA57"/>
    <mergeCell ref="X53:Y53"/>
    <mergeCell ref="Z53:AA53"/>
    <mergeCell ref="Z52:AA52"/>
    <mergeCell ref="V42:W42"/>
    <mergeCell ref="V43:W43"/>
    <mergeCell ref="V44:W44"/>
    <mergeCell ref="V45:W45"/>
    <mergeCell ref="Z51:AA51"/>
    <mergeCell ref="Z50:AA50"/>
    <mergeCell ref="Z49:AA49"/>
    <mergeCell ref="Z48:AA48"/>
    <mergeCell ref="X48:Y48"/>
    <mergeCell ref="V48:W48"/>
    <mergeCell ref="X49:Y49"/>
  </mergeCells>
  <phoneticPr fontId="2"/>
  <printOptions horizontalCentered="1" verticalCentered="1"/>
  <pageMargins left="0.23622047244094491" right="0.23622047244094491" top="0" bottom="0" header="0.31496062992125984" footer="0.31496062992125984"/>
  <pageSetup paperSize="9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K86"/>
  <sheetViews>
    <sheetView zoomScale="75" workbookViewId="0">
      <selection sqref="A1:AG86"/>
    </sheetView>
  </sheetViews>
  <sheetFormatPr defaultColWidth="9.125" defaultRowHeight="13.5" x14ac:dyDescent="0.15"/>
  <cols>
    <col min="1" max="16384" width="9.125" style="2"/>
  </cols>
  <sheetData>
    <row r="2" spans="10:11" x14ac:dyDescent="0.15">
      <c r="J2" s="1"/>
      <c r="K2" s="1"/>
    </row>
    <row r="3" spans="10:11" x14ac:dyDescent="0.15">
      <c r="J3" s="1"/>
      <c r="K3" s="1"/>
    </row>
    <row r="4" spans="10:11" x14ac:dyDescent="0.15">
      <c r="J4" s="1"/>
      <c r="K4" s="1"/>
    </row>
    <row r="5" spans="10:11" x14ac:dyDescent="0.15">
      <c r="J5" s="1"/>
      <c r="K5" s="1"/>
    </row>
    <row r="6" spans="10:11" x14ac:dyDescent="0.15">
      <c r="J6" s="1"/>
      <c r="K6" s="1"/>
    </row>
    <row r="7" spans="10:11" x14ac:dyDescent="0.15">
      <c r="J7" s="1"/>
      <c r="K7" s="1"/>
    </row>
    <row r="8" spans="10:11" x14ac:dyDescent="0.15">
      <c r="J8" s="1"/>
      <c r="K8" s="1"/>
    </row>
    <row r="9" spans="10:11" x14ac:dyDescent="0.15">
      <c r="J9" s="1"/>
      <c r="K9" s="1"/>
    </row>
    <row r="10" spans="10:11" x14ac:dyDescent="0.15">
      <c r="J10" s="1"/>
      <c r="K10" s="1"/>
    </row>
    <row r="11" spans="10:11" x14ac:dyDescent="0.15">
      <c r="J11" s="1"/>
      <c r="K11" s="1"/>
    </row>
    <row r="12" spans="10:11" x14ac:dyDescent="0.15">
      <c r="J12" s="1"/>
      <c r="K12" s="1"/>
    </row>
    <row r="13" spans="10:11" x14ac:dyDescent="0.15">
      <c r="J13" s="1"/>
      <c r="K13" s="1"/>
    </row>
    <row r="14" spans="10:11" x14ac:dyDescent="0.15">
      <c r="J14" s="1"/>
      <c r="K14" s="1"/>
    </row>
    <row r="15" spans="10:11" x14ac:dyDescent="0.15">
      <c r="J15" s="1"/>
      <c r="K15" s="1"/>
    </row>
    <row r="16" spans="10:11" x14ac:dyDescent="0.15">
      <c r="J16" s="1"/>
      <c r="K16" s="1"/>
    </row>
    <row r="17" spans="10:11" x14ac:dyDescent="0.15">
      <c r="J17" s="1"/>
      <c r="K17" s="1"/>
    </row>
    <row r="18" spans="10:11" x14ac:dyDescent="0.15">
      <c r="J18" s="1"/>
      <c r="K18" s="1"/>
    </row>
    <row r="19" spans="10:11" x14ac:dyDescent="0.15">
      <c r="J19" s="1"/>
      <c r="K19" s="1"/>
    </row>
    <row r="20" spans="10:11" x14ac:dyDescent="0.15">
      <c r="J20" s="1"/>
      <c r="K20" s="1"/>
    </row>
    <row r="21" spans="10:11" x14ac:dyDescent="0.15">
      <c r="J21" s="1"/>
      <c r="K21" s="1"/>
    </row>
    <row r="22" spans="10:11" x14ac:dyDescent="0.15">
      <c r="J22" s="1"/>
      <c r="K22" s="1"/>
    </row>
    <row r="23" spans="10:11" x14ac:dyDescent="0.15">
      <c r="J23" s="1"/>
      <c r="K23" s="1"/>
    </row>
    <row r="24" spans="10:11" x14ac:dyDescent="0.15">
      <c r="J24" s="1"/>
      <c r="K24" s="1"/>
    </row>
    <row r="25" spans="10:11" x14ac:dyDescent="0.15">
      <c r="J25" s="1"/>
      <c r="K25" s="1"/>
    </row>
    <row r="26" spans="10:11" x14ac:dyDescent="0.15">
      <c r="J26" s="1"/>
      <c r="K26" s="1"/>
    </row>
    <row r="27" spans="10:11" x14ac:dyDescent="0.15">
      <c r="J27" s="1"/>
      <c r="K27" s="1"/>
    </row>
    <row r="28" spans="10:11" x14ac:dyDescent="0.15">
      <c r="J28" s="1"/>
      <c r="K28" s="1"/>
    </row>
    <row r="29" spans="10:11" x14ac:dyDescent="0.15">
      <c r="J29" s="1"/>
      <c r="K29" s="1"/>
    </row>
    <row r="30" spans="10:11" x14ac:dyDescent="0.15">
      <c r="J30" s="1"/>
      <c r="K30" s="1"/>
    </row>
    <row r="31" spans="10:11" x14ac:dyDescent="0.15">
      <c r="J31" s="1"/>
      <c r="K31" s="1"/>
    </row>
    <row r="32" spans="10:11" x14ac:dyDescent="0.15">
      <c r="J32" s="1"/>
      <c r="K32" s="1"/>
    </row>
    <row r="33" spans="10:11" x14ac:dyDescent="0.15">
      <c r="J33" s="1"/>
      <c r="K33" s="1"/>
    </row>
    <row r="34" spans="10:11" x14ac:dyDescent="0.15">
      <c r="J34" s="1"/>
      <c r="K34" s="1"/>
    </row>
    <row r="35" spans="10:11" x14ac:dyDescent="0.15">
      <c r="J35" s="1"/>
      <c r="K35" s="1"/>
    </row>
    <row r="36" spans="10:11" x14ac:dyDescent="0.15">
      <c r="J36" s="1"/>
      <c r="K36" s="1"/>
    </row>
    <row r="37" spans="10:11" x14ac:dyDescent="0.15">
      <c r="J37" s="1"/>
      <c r="K37" s="1"/>
    </row>
    <row r="38" spans="10:11" x14ac:dyDescent="0.15">
      <c r="J38" s="1"/>
      <c r="K38" s="1"/>
    </row>
    <row r="39" spans="10:11" x14ac:dyDescent="0.15">
      <c r="J39" s="1"/>
      <c r="K39" s="1"/>
    </row>
    <row r="40" spans="10:11" x14ac:dyDescent="0.15">
      <c r="J40" s="1"/>
      <c r="K40" s="1"/>
    </row>
    <row r="41" spans="10:11" x14ac:dyDescent="0.15">
      <c r="J41" s="1"/>
      <c r="K41" s="1"/>
    </row>
    <row r="42" spans="10:11" x14ac:dyDescent="0.15">
      <c r="J42" s="1"/>
      <c r="K42" s="1"/>
    </row>
    <row r="43" spans="10:11" x14ac:dyDescent="0.15">
      <c r="J43" s="1"/>
      <c r="K43" s="1"/>
    </row>
    <row r="44" spans="10:11" x14ac:dyDescent="0.15">
      <c r="J44" s="1"/>
      <c r="K44" s="1"/>
    </row>
    <row r="45" spans="10:11" x14ac:dyDescent="0.15">
      <c r="J45" s="1"/>
      <c r="K45" s="1"/>
    </row>
    <row r="46" spans="10:11" x14ac:dyDescent="0.15">
      <c r="J46" s="1"/>
      <c r="K46" s="1"/>
    </row>
    <row r="47" spans="10:11" x14ac:dyDescent="0.15">
      <c r="J47" s="1"/>
      <c r="K47" s="1"/>
    </row>
    <row r="48" spans="10:11" x14ac:dyDescent="0.15">
      <c r="J48" s="1"/>
      <c r="K48" s="1"/>
    </row>
    <row r="49" spans="10:11" x14ac:dyDescent="0.15">
      <c r="J49" s="1"/>
      <c r="K49" s="1"/>
    </row>
    <row r="50" spans="10:11" x14ac:dyDescent="0.15">
      <c r="J50" s="1"/>
      <c r="K50" s="1"/>
    </row>
    <row r="51" spans="10:11" x14ac:dyDescent="0.15">
      <c r="J51" s="1"/>
      <c r="K51" s="1"/>
    </row>
    <row r="52" spans="10:11" x14ac:dyDescent="0.15">
      <c r="J52" s="1"/>
      <c r="K52" s="1"/>
    </row>
    <row r="53" spans="10:11" x14ac:dyDescent="0.15">
      <c r="J53" s="1"/>
      <c r="K53" s="1"/>
    </row>
    <row r="54" spans="10:11" x14ac:dyDescent="0.15">
      <c r="J54" s="1"/>
      <c r="K54" s="1"/>
    </row>
    <row r="55" spans="10:11" x14ac:dyDescent="0.15">
      <c r="J55" s="1"/>
      <c r="K55" s="1"/>
    </row>
    <row r="56" spans="10:11" x14ac:dyDescent="0.15">
      <c r="J56" s="1"/>
      <c r="K56" s="1"/>
    </row>
    <row r="57" spans="10:11" x14ac:dyDescent="0.15">
      <c r="J57" s="1"/>
      <c r="K57" s="1"/>
    </row>
    <row r="58" spans="10:11" x14ac:dyDescent="0.15">
      <c r="J58" s="1"/>
      <c r="K58" s="1"/>
    </row>
    <row r="59" spans="10:11" x14ac:dyDescent="0.15">
      <c r="J59" s="1"/>
      <c r="K59" s="1"/>
    </row>
    <row r="60" spans="10:11" x14ac:dyDescent="0.15">
      <c r="J60" s="1"/>
      <c r="K60" s="1"/>
    </row>
    <row r="61" spans="10:11" x14ac:dyDescent="0.15">
      <c r="J61" s="1"/>
      <c r="K61" s="1"/>
    </row>
    <row r="62" spans="10:11" x14ac:dyDescent="0.15">
      <c r="J62" s="1"/>
      <c r="K62" s="1"/>
    </row>
    <row r="63" spans="10:11" x14ac:dyDescent="0.15">
      <c r="J63" s="1"/>
      <c r="K63" s="1"/>
    </row>
    <row r="64" spans="10:11" x14ac:dyDescent="0.15">
      <c r="J64" s="1"/>
      <c r="K64" s="1"/>
    </row>
    <row r="65" spans="10:11" x14ac:dyDescent="0.15">
      <c r="J65" s="1"/>
      <c r="K65" s="1"/>
    </row>
    <row r="66" spans="10:11" x14ac:dyDescent="0.15">
      <c r="J66" s="1"/>
      <c r="K66" s="1"/>
    </row>
    <row r="67" spans="10:11" x14ac:dyDescent="0.15">
      <c r="J67" s="1"/>
      <c r="K67" s="1"/>
    </row>
    <row r="68" spans="10:11" x14ac:dyDescent="0.15">
      <c r="J68" s="1"/>
      <c r="K68" s="1"/>
    </row>
    <row r="69" spans="10:11" x14ac:dyDescent="0.15">
      <c r="J69" s="1"/>
      <c r="K69" s="1"/>
    </row>
    <row r="70" spans="10:11" x14ac:dyDescent="0.15">
      <c r="J70" s="1"/>
      <c r="K70" s="1"/>
    </row>
    <row r="71" spans="10:11" x14ac:dyDescent="0.15">
      <c r="J71" s="1"/>
      <c r="K71" s="1"/>
    </row>
    <row r="72" spans="10:11" x14ac:dyDescent="0.15">
      <c r="J72" s="1"/>
      <c r="K72" s="1"/>
    </row>
    <row r="73" spans="10:11" x14ac:dyDescent="0.15">
      <c r="J73" s="1"/>
      <c r="K73" s="1"/>
    </row>
    <row r="74" spans="10:11" x14ac:dyDescent="0.15">
      <c r="J74" s="1"/>
      <c r="K74" s="1"/>
    </row>
    <row r="75" spans="10:11" x14ac:dyDescent="0.15">
      <c r="J75" s="1"/>
      <c r="K75" s="1"/>
    </row>
    <row r="76" spans="10:11" x14ac:dyDescent="0.15">
      <c r="J76" s="1"/>
      <c r="K76" s="1"/>
    </row>
    <row r="77" spans="10:11" x14ac:dyDescent="0.15">
      <c r="J77" s="1"/>
      <c r="K77" s="1"/>
    </row>
    <row r="78" spans="10:11" x14ac:dyDescent="0.15">
      <c r="J78" s="1"/>
      <c r="K78" s="1"/>
    </row>
    <row r="79" spans="10:11" x14ac:dyDescent="0.15">
      <c r="J79" s="1"/>
      <c r="K79" s="1"/>
    </row>
    <row r="80" spans="10:11" x14ac:dyDescent="0.15">
      <c r="J80" s="1"/>
      <c r="K80" s="1"/>
    </row>
    <row r="81" spans="10:11" x14ac:dyDescent="0.15">
      <c r="J81" s="1"/>
      <c r="K81" s="1"/>
    </row>
    <row r="82" spans="10:11" x14ac:dyDescent="0.15">
      <c r="J82" s="1"/>
      <c r="K82" s="1"/>
    </row>
    <row r="83" spans="10:11" x14ac:dyDescent="0.15">
      <c r="J83" s="1"/>
      <c r="K83" s="1"/>
    </row>
    <row r="84" spans="10:11" x14ac:dyDescent="0.15">
      <c r="J84" s="1"/>
      <c r="K84" s="1"/>
    </row>
    <row r="85" spans="10:11" x14ac:dyDescent="0.15">
      <c r="J85" s="1"/>
      <c r="K85" s="1"/>
    </row>
    <row r="86" spans="10:11" x14ac:dyDescent="0.15">
      <c r="J86" s="1"/>
      <c r="K86" s="1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T180"/>
  <sheetViews>
    <sheetView workbookViewId="0">
      <selection sqref="A1:XFD1048576"/>
    </sheetView>
  </sheetViews>
  <sheetFormatPr defaultColWidth="9.125" defaultRowHeight="13.5" x14ac:dyDescent="0.15"/>
  <cols>
    <col min="1" max="16384" width="9.125" style="2"/>
  </cols>
  <sheetData>
    <row r="2" spans="9:20" x14ac:dyDescent="0.15">
      <c r="I2" s="1"/>
      <c r="M2" s="1"/>
      <c r="R2" s="1"/>
      <c r="T2" s="1"/>
    </row>
    <row r="3" spans="9:20" x14ac:dyDescent="0.15">
      <c r="I3" s="1"/>
      <c r="M3" s="1"/>
      <c r="T3" s="1"/>
    </row>
    <row r="4" spans="9:20" x14ac:dyDescent="0.15">
      <c r="I4" s="1"/>
      <c r="M4" s="1"/>
      <c r="T4" s="1"/>
    </row>
    <row r="5" spans="9:20" x14ac:dyDescent="0.15">
      <c r="I5" s="1"/>
      <c r="M5" s="1"/>
    </row>
    <row r="6" spans="9:20" x14ac:dyDescent="0.15">
      <c r="I6" s="1"/>
      <c r="M6" s="1"/>
      <c r="R6" s="1"/>
      <c r="T6" s="1"/>
    </row>
    <row r="7" spans="9:20" x14ac:dyDescent="0.15">
      <c r="I7" s="1"/>
      <c r="M7" s="1"/>
      <c r="T7" s="1"/>
    </row>
    <row r="8" spans="9:20" x14ac:dyDescent="0.15">
      <c r="I8" s="1"/>
      <c r="M8" s="1"/>
      <c r="T8" s="1"/>
    </row>
    <row r="9" spans="9:20" x14ac:dyDescent="0.15">
      <c r="I9" s="1"/>
      <c r="M9" s="1"/>
      <c r="T9" s="1"/>
    </row>
    <row r="10" spans="9:20" x14ac:dyDescent="0.15">
      <c r="I10" s="1"/>
      <c r="M10" s="1"/>
      <c r="T10" s="1"/>
    </row>
    <row r="11" spans="9:20" x14ac:dyDescent="0.15">
      <c r="I11" s="1"/>
      <c r="M11" s="1"/>
      <c r="T11" s="1"/>
    </row>
    <row r="12" spans="9:20" x14ac:dyDescent="0.15">
      <c r="I12" s="1"/>
      <c r="M12" s="1"/>
      <c r="T12" s="1"/>
    </row>
    <row r="13" spans="9:20" x14ac:dyDescent="0.15">
      <c r="I13" s="1"/>
      <c r="M13" s="1"/>
      <c r="T13" s="1"/>
    </row>
    <row r="14" spans="9:20" x14ac:dyDescent="0.15">
      <c r="I14" s="1"/>
      <c r="M14" s="1"/>
      <c r="T14" s="1"/>
    </row>
    <row r="15" spans="9:20" x14ac:dyDescent="0.15">
      <c r="I15" s="1"/>
      <c r="M15" s="1"/>
      <c r="T15" s="1"/>
    </row>
    <row r="16" spans="9:20" x14ac:dyDescent="0.15">
      <c r="I16" s="1"/>
      <c r="M16" s="1"/>
      <c r="T16" s="1"/>
    </row>
    <row r="17" spans="9:20" x14ac:dyDescent="0.15">
      <c r="I17" s="1"/>
      <c r="M17" s="1"/>
      <c r="R17" s="1"/>
      <c r="T17" s="1"/>
    </row>
    <row r="18" spans="9:20" x14ac:dyDescent="0.15">
      <c r="I18" s="1"/>
      <c r="M18" s="1"/>
      <c r="T18" s="1"/>
    </row>
    <row r="19" spans="9:20" x14ac:dyDescent="0.15">
      <c r="I19" s="1"/>
      <c r="M19" s="1"/>
      <c r="T19" s="1"/>
    </row>
    <row r="20" spans="9:20" x14ac:dyDescent="0.15">
      <c r="I20" s="1"/>
      <c r="M20" s="1"/>
      <c r="R20" s="1"/>
      <c r="T20" s="1"/>
    </row>
    <row r="21" spans="9:20" x14ac:dyDescent="0.15">
      <c r="I21" s="1"/>
      <c r="M21" s="1"/>
      <c r="R21" s="1"/>
      <c r="T21" s="1"/>
    </row>
    <row r="22" spans="9:20" x14ac:dyDescent="0.15">
      <c r="I22" s="1"/>
      <c r="M22" s="1"/>
      <c r="R22" s="1"/>
      <c r="T22" s="1"/>
    </row>
    <row r="23" spans="9:20" x14ac:dyDescent="0.15">
      <c r="I23" s="1"/>
      <c r="M23" s="1"/>
      <c r="R23" s="1"/>
      <c r="T23" s="1"/>
    </row>
    <row r="24" spans="9:20" x14ac:dyDescent="0.15">
      <c r="I24" s="1"/>
      <c r="M24" s="1"/>
      <c r="R24" s="1"/>
      <c r="T24" s="1"/>
    </row>
    <row r="25" spans="9:20" x14ac:dyDescent="0.15">
      <c r="I25" s="1"/>
      <c r="M25" s="1"/>
      <c r="R25" s="1"/>
      <c r="T25" s="1"/>
    </row>
    <row r="26" spans="9:20" x14ac:dyDescent="0.15">
      <c r="I26" s="1"/>
      <c r="M26" s="1"/>
      <c r="R26" s="1"/>
      <c r="T26" s="1"/>
    </row>
    <row r="27" spans="9:20" x14ac:dyDescent="0.15">
      <c r="I27" s="1"/>
      <c r="M27" s="1"/>
      <c r="T27" s="1"/>
    </row>
    <row r="28" spans="9:20" x14ac:dyDescent="0.15">
      <c r="I28" s="1"/>
      <c r="M28" s="1"/>
      <c r="R28" s="1"/>
      <c r="T28" s="1"/>
    </row>
    <row r="29" spans="9:20" x14ac:dyDescent="0.15">
      <c r="I29" s="1"/>
      <c r="M29" s="1"/>
      <c r="R29" s="1"/>
      <c r="T29" s="1"/>
    </row>
    <row r="30" spans="9:20" x14ac:dyDescent="0.15">
      <c r="I30" s="1"/>
      <c r="M30" s="1"/>
      <c r="R30" s="1"/>
      <c r="T30" s="1"/>
    </row>
    <row r="31" spans="9:20" x14ac:dyDescent="0.15">
      <c r="I31" s="1"/>
      <c r="M31" s="1"/>
      <c r="R31" s="1"/>
      <c r="T31" s="1"/>
    </row>
    <row r="32" spans="9:20" x14ac:dyDescent="0.15">
      <c r="I32" s="1"/>
      <c r="M32" s="1"/>
      <c r="T32" s="1"/>
    </row>
    <row r="33" spans="9:20" x14ac:dyDescent="0.15">
      <c r="I33" s="1"/>
      <c r="M33" s="1"/>
      <c r="R33" s="1"/>
      <c r="T33" s="1"/>
    </row>
    <row r="34" spans="9:20" x14ac:dyDescent="0.15">
      <c r="I34" s="1"/>
      <c r="M34" s="1"/>
      <c r="T34" s="1"/>
    </row>
    <row r="35" spans="9:20" x14ac:dyDescent="0.15">
      <c r="I35" s="1"/>
      <c r="M35" s="1"/>
      <c r="R35" s="1"/>
      <c r="T35" s="1"/>
    </row>
    <row r="36" spans="9:20" x14ac:dyDescent="0.15">
      <c r="I36" s="1"/>
      <c r="M36" s="1"/>
      <c r="R36" s="1"/>
      <c r="T36" s="1"/>
    </row>
    <row r="37" spans="9:20" x14ac:dyDescent="0.15">
      <c r="I37" s="1"/>
      <c r="M37" s="1"/>
      <c r="R37" s="1"/>
      <c r="T37" s="1"/>
    </row>
    <row r="38" spans="9:20" x14ac:dyDescent="0.15">
      <c r="I38" s="1"/>
      <c r="M38" s="1"/>
      <c r="R38" s="1"/>
      <c r="T38" s="1"/>
    </row>
    <row r="39" spans="9:20" x14ac:dyDescent="0.15">
      <c r="I39" s="1"/>
      <c r="M39" s="1"/>
      <c r="T39" s="1"/>
    </row>
    <row r="40" spans="9:20" x14ac:dyDescent="0.15">
      <c r="I40" s="1"/>
      <c r="M40" s="1"/>
      <c r="R40" s="1"/>
      <c r="T40" s="1"/>
    </row>
    <row r="41" spans="9:20" x14ac:dyDescent="0.15">
      <c r="I41" s="1"/>
      <c r="M41" s="1"/>
      <c r="R41" s="1"/>
      <c r="T41" s="1"/>
    </row>
    <row r="42" spans="9:20" x14ac:dyDescent="0.15">
      <c r="I42" s="1"/>
      <c r="M42" s="1"/>
      <c r="R42" s="1"/>
      <c r="T42" s="1"/>
    </row>
    <row r="43" spans="9:20" x14ac:dyDescent="0.15">
      <c r="I43" s="1"/>
      <c r="M43" s="1"/>
      <c r="R43" s="1"/>
      <c r="T43" s="1"/>
    </row>
    <row r="44" spans="9:20" x14ac:dyDescent="0.15">
      <c r="I44" s="1"/>
      <c r="M44" s="1"/>
      <c r="R44" s="1"/>
      <c r="T44" s="1"/>
    </row>
    <row r="45" spans="9:20" x14ac:dyDescent="0.15">
      <c r="I45" s="1"/>
      <c r="M45" s="1"/>
      <c r="R45" s="1"/>
      <c r="T45" s="1"/>
    </row>
    <row r="46" spans="9:20" x14ac:dyDescent="0.15">
      <c r="I46" s="1"/>
      <c r="M46" s="1"/>
      <c r="T46" s="1"/>
    </row>
    <row r="47" spans="9:20" x14ac:dyDescent="0.15">
      <c r="I47" s="1"/>
      <c r="M47" s="1"/>
      <c r="R47" s="1"/>
      <c r="T47" s="1"/>
    </row>
    <row r="48" spans="9:20" x14ac:dyDescent="0.15">
      <c r="I48" s="1"/>
      <c r="M48" s="1"/>
      <c r="R48" s="1"/>
      <c r="T48" s="1"/>
    </row>
    <row r="49" spans="9:20" x14ac:dyDescent="0.15">
      <c r="I49" s="1"/>
      <c r="M49" s="1"/>
      <c r="R49" s="1"/>
      <c r="T49" s="1"/>
    </row>
    <row r="50" spans="9:20" x14ac:dyDescent="0.15">
      <c r="I50" s="1"/>
      <c r="M50" s="1"/>
      <c r="R50" s="1"/>
      <c r="T50" s="1"/>
    </row>
    <row r="51" spans="9:20" x14ac:dyDescent="0.15">
      <c r="I51" s="1"/>
      <c r="M51" s="1"/>
      <c r="R51" s="1"/>
      <c r="T51" s="1"/>
    </row>
    <row r="52" spans="9:20" x14ac:dyDescent="0.15">
      <c r="I52" s="1"/>
      <c r="M52" s="1"/>
      <c r="R52" s="1"/>
      <c r="T52" s="1"/>
    </row>
    <row r="53" spans="9:20" x14ac:dyDescent="0.15">
      <c r="I53" s="1"/>
      <c r="M53" s="1"/>
      <c r="R53" s="1"/>
      <c r="T53" s="1"/>
    </row>
    <row r="54" spans="9:20" x14ac:dyDescent="0.15">
      <c r="I54" s="1"/>
      <c r="M54" s="1"/>
      <c r="R54" s="1"/>
      <c r="T54" s="1"/>
    </row>
    <row r="55" spans="9:20" x14ac:dyDescent="0.15">
      <c r="I55" s="1"/>
      <c r="M55" s="1"/>
      <c r="R55" s="1"/>
      <c r="T55" s="1"/>
    </row>
    <row r="56" spans="9:20" x14ac:dyDescent="0.15">
      <c r="I56" s="1"/>
      <c r="M56" s="1"/>
      <c r="R56" s="1"/>
      <c r="T56" s="1"/>
    </row>
    <row r="57" spans="9:20" x14ac:dyDescent="0.15">
      <c r="I57" s="1"/>
      <c r="M57" s="1"/>
      <c r="R57" s="1"/>
      <c r="T57" s="1"/>
    </row>
    <row r="58" spans="9:20" x14ac:dyDescent="0.15">
      <c r="I58" s="1"/>
      <c r="M58" s="1"/>
      <c r="R58" s="1"/>
      <c r="T58" s="1"/>
    </row>
    <row r="59" spans="9:20" x14ac:dyDescent="0.15">
      <c r="I59" s="1"/>
      <c r="M59" s="1"/>
      <c r="R59" s="1"/>
      <c r="T59" s="1"/>
    </row>
    <row r="60" spans="9:20" x14ac:dyDescent="0.15">
      <c r="I60" s="1"/>
      <c r="M60" s="1"/>
      <c r="T60" s="1"/>
    </row>
    <row r="61" spans="9:20" x14ac:dyDescent="0.15">
      <c r="I61" s="1"/>
      <c r="M61" s="1"/>
      <c r="R61" s="1"/>
      <c r="T61" s="1"/>
    </row>
    <row r="62" spans="9:20" x14ac:dyDescent="0.15">
      <c r="I62" s="1"/>
      <c r="M62" s="1"/>
      <c r="T62" s="1"/>
    </row>
    <row r="63" spans="9:20" x14ac:dyDescent="0.15">
      <c r="I63" s="1"/>
      <c r="M63" s="1"/>
      <c r="R63" s="1"/>
    </row>
    <row r="64" spans="9:20" x14ac:dyDescent="0.15">
      <c r="I64" s="1"/>
      <c r="M64" s="1"/>
      <c r="R64" s="1"/>
      <c r="T64" s="1"/>
    </row>
    <row r="65" spans="9:20" x14ac:dyDescent="0.15">
      <c r="I65" s="1"/>
      <c r="M65" s="1"/>
      <c r="T65" s="1"/>
    </row>
    <row r="66" spans="9:20" x14ac:dyDescent="0.15">
      <c r="I66" s="1"/>
      <c r="M66" s="1"/>
      <c r="R66" s="1"/>
      <c r="T66" s="1"/>
    </row>
    <row r="67" spans="9:20" x14ac:dyDescent="0.15">
      <c r="I67" s="1"/>
      <c r="M67" s="1"/>
      <c r="R67" s="1"/>
      <c r="T67" s="1"/>
    </row>
    <row r="68" spans="9:20" x14ac:dyDescent="0.15">
      <c r="I68" s="1"/>
      <c r="M68" s="1"/>
      <c r="R68" s="1"/>
      <c r="T68" s="1"/>
    </row>
    <row r="69" spans="9:20" x14ac:dyDescent="0.15">
      <c r="I69" s="1"/>
      <c r="M69" s="1"/>
      <c r="R69" s="1"/>
      <c r="T69" s="1"/>
    </row>
    <row r="70" spans="9:20" x14ac:dyDescent="0.15">
      <c r="I70" s="1"/>
      <c r="M70" s="1"/>
      <c r="R70" s="1"/>
      <c r="T70" s="1"/>
    </row>
    <row r="71" spans="9:20" x14ac:dyDescent="0.15">
      <c r="I71" s="1"/>
      <c r="M71" s="1"/>
      <c r="R71" s="1"/>
      <c r="T71" s="1"/>
    </row>
    <row r="72" spans="9:20" x14ac:dyDescent="0.15">
      <c r="I72" s="1"/>
      <c r="M72" s="1"/>
      <c r="R72" s="1"/>
    </row>
    <row r="73" spans="9:20" x14ac:dyDescent="0.15">
      <c r="I73" s="1"/>
      <c r="M73" s="1"/>
      <c r="R73" s="1"/>
      <c r="T73" s="1"/>
    </row>
    <row r="74" spans="9:20" x14ac:dyDescent="0.15">
      <c r="I74" s="1"/>
      <c r="M74" s="1"/>
      <c r="R74" s="1"/>
      <c r="T74" s="1"/>
    </row>
    <row r="75" spans="9:20" x14ac:dyDescent="0.15">
      <c r="I75" s="1"/>
      <c r="M75" s="1"/>
      <c r="R75" s="1"/>
      <c r="T75" s="1"/>
    </row>
    <row r="76" spans="9:20" x14ac:dyDescent="0.15">
      <c r="I76" s="1"/>
      <c r="M76" s="1"/>
      <c r="R76" s="1"/>
      <c r="T76" s="1"/>
    </row>
    <row r="77" spans="9:20" x14ac:dyDescent="0.15">
      <c r="I77" s="1"/>
      <c r="M77" s="1"/>
      <c r="T77" s="1"/>
    </row>
    <row r="78" spans="9:20" x14ac:dyDescent="0.15">
      <c r="I78" s="1"/>
      <c r="M78" s="1"/>
      <c r="R78" s="1"/>
      <c r="T78" s="1"/>
    </row>
    <row r="79" spans="9:20" x14ac:dyDescent="0.15">
      <c r="I79" s="1"/>
      <c r="M79" s="1"/>
      <c r="R79" s="1"/>
      <c r="T79" s="1"/>
    </row>
    <row r="80" spans="9:20" x14ac:dyDescent="0.15">
      <c r="I80" s="1"/>
      <c r="M80" s="1"/>
      <c r="R80" s="1"/>
      <c r="T80" s="1"/>
    </row>
    <row r="81" spans="9:20" x14ac:dyDescent="0.15">
      <c r="I81" s="1"/>
      <c r="M81" s="1"/>
      <c r="R81" s="1"/>
      <c r="T81" s="1"/>
    </row>
    <row r="82" spans="9:20" x14ac:dyDescent="0.15">
      <c r="I82" s="1"/>
      <c r="M82" s="1"/>
      <c r="R82" s="1"/>
    </row>
    <row r="83" spans="9:20" x14ac:dyDescent="0.15">
      <c r="I83" s="1"/>
      <c r="M83" s="1"/>
      <c r="R83" s="1"/>
      <c r="T83" s="1"/>
    </row>
    <row r="84" spans="9:20" x14ac:dyDescent="0.15">
      <c r="I84" s="1"/>
      <c r="M84" s="1"/>
      <c r="T84" s="1"/>
    </row>
    <row r="85" spans="9:20" x14ac:dyDescent="0.15">
      <c r="I85" s="1"/>
      <c r="M85" s="1"/>
      <c r="T85" s="1"/>
    </row>
    <row r="86" spans="9:20" x14ac:dyDescent="0.15">
      <c r="I86" s="1"/>
      <c r="M86" s="1"/>
      <c r="T86" s="1"/>
    </row>
    <row r="87" spans="9:20" x14ac:dyDescent="0.15">
      <c r="I87" s="1"/>
      <c r="M87" s="1"/>
      <c r="R87" s="1"/>
      <c r="T87" s="1"/>
    </row>
    <row r="88" spans="9:20" x14ac:dyDescent="0.15">
      <c r="I88" s="1"/>
      <c r="M88" s="1"/>
      <c r="R88" s="1"/>
      <c r="T88" s="1"/>
    </row>
    <row r="89" spans="9:20" x14ac:dyDescent="0.15">
      <c r="I89" s="1"/>
      <c r="M89" s="1"/>
      <c r="R89" s="1"/>
      <c r="T89" s="1"/>
    </row>
    <row r="90" spans="9:20" x14ac:dyDescent="0.15">
      <c r="I90" s="1"/>
      <c r="M90" s="1"/>
      <c r="R90" s="1"/>
      <c r="T90" s="1"/>
    </row>
    <row r="91" spans="9:20" x14ac:dyDescent="0.15">
      <c r="I91" s="1"/>
      <c r="M91" s="1"/>
      <c r="R91" s="1"/>
      <c r="T91" s="1"/>
    </row>
    <row r="92" spans="9:20" x14ac:dyDescent="0.15">
      <c r="I92" s="1"/>
      <c r="M92" s="1"/>
      <c r="T92" s="1"/>
    </row>
    <row r="93" spans="9:20" x14ac:dyDescent="0.15">
      <c r="I93" s="1"/>
      <c r="M93" s="1"/>
      <c r="R93" s="1"/>
      <c r="T93" s="1"/>
    </row>
    <row r="94" spans="9:20" x14ac:dyDescent="0.15">
      <c r="I94" s="1"/>
      <c r="M94" s="1"/>
      <c r="R94" s="1"/>
      <c r="T94" s="1"/>
    </row>
    <row r="95" spans="9:20" x14ac:dyDescent="0.15">
      <c r="I95" s="1"/>
      <c r="M95" s="1"/>
    </row>
    <row r="96" spans="9:20" x14ac:dyDescent="0.15">
      <c r="I96" s="1"/>
      <c r="M96" s="1"/>
      <c r="R96" s="1"/>
      <c r="T96" s="1"/>
    </row>
    <row r="97" spans="9:20" x14ac:dyDescent="0.15">
      <c r="I97" s="1"/>
      <c r="M97" s="1"/>
      <c r="R97" s="1"/>
      <c r="T97" s="1"/>
    </row>
    <row r="98" spans="9:20" x14ac:dyDescent="0.15">
      <c r="I98" s="1"/>
      <c r="M98" s="1"/>
      <c r="R98" s="1"/>
      <c r="T98" s="1"/>
    </row>
    <row r="99" spans="9:20" x14ac:dyDescent="0.15">
      <c r="I99" s="1"/>
      <c r="M99" s="1"/>
      <c r="R99" s="1"/>
      <c r="T99" s="1"/>
    </row>
    <row r="100" spans="9:20" x14ac:dyDescent="0.15">
      <c r="I100" s="1"/>
      <c r="M100" s="1"/>
      <c r="R100" s="1"/>
      <c r="T100" s="1"/>
    </row>
    <row r="101" spans="9:20" x14ac:dyDescent="0.15">
      <c r="I101" s="1"/>
      <c r="M101" s="1"/>
      <c r="R101" s="1"/>
    </row>
    <row r="102" spans="9:20" x14ac:dyDescent="0.15">
      <c r="I102" s="1"/>
      <c r="M102" s="1"/>
      <c r="R102" s="1"/>
      <c r="T102" s="1"/>
    </row>
    <row r="103" spans="9:20" x14ac:dyDescent="0.15">
      <c r="I103" s="1"/>
      <c r="M103" s="1"/>
      <c r="R103" s="1"/>
      <c r="T103" s="1"/>
    </row>
    <row r="104" spans="9:20" x14ac:dyDescent="0.15">
      <c r="I104" s="1"/>
      <c r="M104" s="1"/>
      <c r="T104" s="1"/>
    </row>
    <row r="105" spans="9:20" x14ac:dyDescent="0.15">
      <c r="I105" s="1"/>
      <c r="M105" s="1"/>
    </row>
    <row r="106" spans="9:20" x14ac:dyDescent="0.15">
      <c r="I106" s="1"/>
      <c r="M106" s="1"/>
      <c r="T106" s="1"/>
    </row>
    <row r="107" spans="9:20" x14ac:dyDescent="0.15">
      <c r="I107" s="1"/>
      <c r="M107" s="1"/>
      <c r="R107" s="1"/>
      <c r="T107" s="1"/>
    </row>
    <row r="108" spans="9:20" x14ac:dyDescent="0.15">
      <c r="I108" s="1"/>
      <c r="M108" s="1"/>
      <c r="R108" s="1"/>
      <c r="T108" s="1"/>
    </row>
    <row r="109" spans="9:20" x14ac:dyDescent="0.15">
      <c r="I109" s="1"/>
      <c r="M109" s="1"/>
      <c r="R109" s="1"/>
      <c r="T109" s="1"/>
    </row>
    <row r="110" spans="9:20" x14ac:dyDescent="0.15">
      <c r="I110" s="1"/>
      <c r="M110" s="1"/>
      <c r="R110" s="1"/>
    </row>
    <row r="111" spans="9:20" x14ac:dyDescent="0.15">
      <c r="I111" s="1"/>
      <c r="M111" s="1"/>
      <c r="R111" s="1"/>
      <c r="T111" s="1"/>
    </row>
    <row r="112" spans="9:20" x14ac:dyDescent="0.15">
      <c r="I112" s="1"/>
      <c r="M112" s="1"/>
      <c r="R112" s="1"/>
      <c r="T112" s="1"/>
    </row>
    <row r="113" spans="9:20" x14ac:dyDescent="0.15">
      <c r="I113" s="1"/>
      <c r="M113" s="1"/>
      <c r="R113" s="1"/>
      <c r="T113" s="1"/>
    </row>
    <row r="114" spans="9:20" x14ac:dyDescent="0.15">
      <c r="I114" s="1"/>
      <c r="M114" s="1"/>
      <c r="R114" s="1"/>
      <c r="T114" s="1"/>
    </row>
    <row r="115" spans="9:20" x14ac:dyDescent="0.15">
      <c r="I115" s="1"/>
      <c r="M115" s="1"/>
      <c r="R115" s="1"/>
      <c r="T115" s="1"/>
    </row>
    <row r="116" spans="9:20" x14ac:dyDescent="0.15">
      <c r="I116" s="1"/>
      <c r="M116" s="1"/>
      <c r="R116" s="1"/>
      <c r="T116" s="1"/>
    </row>
    <row r="117" spans="9:20" x14ac:dyDescent="0.15">
      <c r="I117" s="1"/>
      <c r="M117" s="1"/>
      <c r="R117" s="1"/>
      <c r="T117" s="1"/>
    </row>
    <row r="118" spans="9:20" x14ac:dyDescent="0.15">
      <c r="I118" s="1"/>
      <c r="M118" s="1"/>
      <c r="R118" s="1"/>
      <c r="T118" s="1"/>
    </row>
    <row r="119" spans="9:20" x14ac:dyDescent="0.15">
      <c r="I119" s="1"/>
      <c r="M119" s="1"/>
      <c r="T119" s="1"/>
    </row>
    <row r="120" spans="9:20" x14ac:dyDescent="0.15">
      <c r="I120" s="1"/>
      <c r="M120" s="1"/>
      <c r="R120" s="1"/>
      <c r="T120" s="1"/>
    </row>
    <row r="121" spans="9:20" x14ac:dyDescent="0.15">
      <c r="I121" s="1"/>
      <c r="M121" s="1"/>
      <c r="R121" s="1"/>
      <c r="T121" s="1"/>
    </row>
    <row r="122" spans="9:20" x14ac:dyDescent="0.15">
      <c r="I122" s="1"/>
      <c r="M122" s="1"/>
      <c r="R122" s="1"/>
      <c r="T122" s="1"/>
    </row>
    <row r="123" spans="9:20" x14ac:dyDescent="0.15">
      <c r="I123" s="1"/>
      <c r="M123" s="1"/>
    </row>
    <row r="124" spans="9:20" x14ac:dyDescent="0.15">
      <c r="I124" s="1"/>
      <c r="M124" s="1"/>
      <c r="R124" s="1"/>
    </row>
    <row r="125" spans="9:20" x14ac:dyDescent="0.15">
      <c r="I125" s="1"/>
      <c r="M125" s="1"/>
    </row>
    <row r="126" spans="9:20" x14ac:dyDescent="0.15">
      <c r="I126" s="1"/>
      <c r="M126" s="1"/>
      <c r="R126" s="1"/>
      <c r="T126" s="1"/>
    </row>
    <row r="127" spans="9:20" x14ac:dyDescent="0.15">
      <c r="I127" s="1"/>
      <c r="M127" s="1"/>
      <c r="R127" s="1"/>
      <c r="T127" s="1"/>
    </row>
    <row r="128" spans="9:20" x14ac:dyDescent="0.15">
      <c r="I128" s="1"/>
      <c r="M128" s="1"/>
      <c r="R128" s="1"/>
      <c r="T128" s="1"/>
    </row>
    <row r="129" spans="9:20" x14ac:dyDescent="0.15">
      <c r="I129" s="1"/>
      <c r="M129" s="1"/>
      <c r="R129" s="1"/>
      <c r="T129" s="1"/>
    </row>
    <row r="130" spans="9:20" x14ac:dyDescent="0.15">
      <c r="I130" s="1"/>
      <c r="M130" s="1"/>
      <c r="R130" s="1"/>
      <c r="T130" s="1"/>
    </row>
    <row r="131" spans="9:20" x14ac:dyDescent="0.15">
      <c r="I131" s="1"/>
      <c r="M131" s="1"/>
      <c r="R131" s="1"/>
      <c r="T131" s="1"/>
    </row>
    <row r="132" spans="9:20" x14ac:dyDescent="0.15">
      <c r="I132" s="1"/>
      <c r="M132" s="1"/>
      <c r="R132" s="1"/>
      <c r="T132" s="1"/>
    </row>
    <row r="133" spans="9:20" x14ac:dyDescent="0.15">
      <c r="I133" s="1"/>
      <c r="M133" s="1"/>
      <c r="R133" s="1"/>
      <c r="T133" s="1"/>
    </row>
    <row r="134" spans="9:20" x14ac:dyDescent="0.15">
      <c r="I134" s="1"/>
      <c r="M134" s="1"/>
      <c r="T134" s="1"/>
    </row>
    <row r="135" spans="9:20" x14ac:dyDescent="0.15">
      <c r="I135" s="1"/>
      <c r="M135" s="1"/>
    </row>
    <row r="136" spans="9:20" x14ac:dyDescent="0.15">
      <c r="I136" s="1"/>
      <c r="M136" s="1"/>
      <c r="R136" s="1"/>
      <c r="T136" s="1"/>
    </row>
    <row r="137" spans="9:20" x14ac:dyDescent="0.15">
      <c r="I137" s="1"/>
      <c r="M137" s="1"/>
      <c r="R137" s="1"/>
    </row>
    <row r="138" spans="9:20" x14ac:dyDescent="0.15">
      <c r="I138" s="1"/>
      <c r="M138" s="1"/>
      <c r="R138" s="1"/>
      <c r="T138" s="1"/>
    </row>
    <row r="139" spans="9:20" x14ac:dyDescent="0.15">
      <c r="I139" s="1"/>
      <c r="M139" s="1"/>
      <c r="R139" s="1"/>
      <c r="T139" s="1"/>
    </row>
    <row r="140" spans="9:20" x14ac:dyDescent="0.15">
      <c r="I140" s="1"/>
      <c r="M140" s="1"/>
      <c r="R140" s="1"/>
      <c r="T140" s="1"/>
    </row>
    <row r="141" spans="9:20" x14ac:dyDescent="0.15">
      <c r="I141" s="1"/>
      <c r="M141" s="1"/>
      <c r="T141" s="1"/>
    </row>
    <row r="142" spans="9:20" x14ac:dyDescent="0.15">
      <c r="I142" s="1"/>
      <c r="M142" s="1"/>
      <c r="R142" s="1"/>
      <c r="T142" s="1"/>
    </row>
    <row r="143" spans="9:20" x14ac:dyDescent="0.15">
      <c r="I143" s="1"/>
      <c r="M143" s="1"/>
      <c r="R143" s="1"/>
    </row>
    <row r="144" spans="9:20" x14ac:dyDescent="0.15">
      <c r="I144" s="1"/>
      <c r="M144" s="1"/>
      <c r="T144" s="1"/>
    </row>
    <row r="145" spans="9:20" x14ac:dyDescent="0.15">
      <c r="I145" s="1"/>
      <c r="M145" s="1"/>
      <c r="R145" s="1"/>
      <c r="T145" s="1"/>
    </row>
    <row r="146" spans="9:20" x14ac:dyDescent="0.15">
      <c r="I146" s="1"/>
      <c r="M146" s="1"/>
      <c r="R146" s="1"/>
      <c r="T146" s="1"/>
    </row>
    <row r="147" spans="9:20" x14ac:dyDescent="0.15">
      <c r="I147" s="1"/>
      <c r="M147" s="1"/>
      <c r="T147" s="1"/>
    </row>
    <row r="148" spans="9:20" x14ac:dyDescent="0.15">
      <c r="I148" s="1"/>
      <c r="M148" s="1"/>
      <c r="R148" s="1"/>
      <c r="T148" s="1"/>
    </row>
    <row r="149" spans="9:20" x14ac:dyDescent="0.15">
      <c r="I149" s="1"/>
      <c r="M149" s="1"/>
    </row>
    <row r="150" spans="9:20" x14ac:dyDescent="0.15">
      <c r="I150" s="1"/>
      <c r="M150" s="1"/>
      <c r="T150" s="1"/>
    </row>
    <row r="151" spans="9:20" x14ac:dyDescent="0.15">
      <c r="I151" s="1"/>
      <c r="M151" s="1"/>
      <c r="T151" s="1"/>
    </row>
    <row r="152" spans="9:20" x14ac:dyDescent="0.15">
      <c r="I152" s="1"/>
      <c r="M152" s="1"/>
      <c r="T152" s="1"/>
    </row>
    <row r="153" spans="9:20" x14ac:dyDescent="0.15">
      <c r="I153" s="1"/>
      <c r="M153" s="1"/>
      <c r="T153" s="1"/>
    </row>
    <row r="154" spans="9:20" x14ac:dyDescent="0.15">
      <c r="I154" s="1"/>
      <c r="M154" s="1"/>
      <c r="T154" s="1"/>
    </row>
    <row r="155" spans="9:20" x14ac:dyDescent="0.15">
      <c r="I155" s="1"/>
      <c r="M155" s="1"/>
      <c r="T155" s="1"/>
    </row>
    <row r="156" spans="9:20" x14ac:dyDescent="0.15">
      <c r="I156" s="1"/>
      <c r="M156" s="1"/>
      <c r="T156" s="1"/>
    </row>
    <row r="157" spans="9:20" x14ac:dyDescent="0.15">
      <c r="I157" s="1"/>
      <c r="M157" s="1"/>
      <c r="T157" s="1"/>
    </row>
    <row r="158" spans="9:20" x14ac:dyDescent="0.15">
      <c r="I158" s="1"/>
      <c r="M158" s="1"/>
      <c r="T158" s="1"/>
    </row>
    <row r="159" spans="9:20" x14ac:dyDescent="0.15">
      <c r="I159" s="1"/>
      <c r="M159" s="1"/>
      <c r="T159" s="1"/>
    </row>
    <row r="160" spans="9:20" x14ac:dyDescent="0.15">
      <c r="I160" s="1"/>
      <c r="M160" s="1"/>
      <c r="R160" s="1"/>
      <c r="T160" s="1"/>
    </row>
    <row r="161" spans="9:20" x14ac:dyDescent="0.15">
      <c r="I161" s="1"/>
      <c r="M161" s="1"/>
      <c r="T161" s="1"/>
    </row>
    <row r="162" spans="9:20" x14ac:dyDescent="0.15">
      <c r="I162" s="1"/>
      <c r="M162" s="1"/>
      <c r="T162" s="1"/>
    </row>
    <row r="163" spans="9:20" x14ac:dyDescent="0.15">
      <c r="I163" s="1"/>
      <c r="M163" s="1"/>
      <c r="T163" s="1"/>
    </row>
    <row r="164" spans="9:20" x14ac:dyDescent="0.15">
      <c r="I164" s="1"/>
      <c r="M164" s="1"/>
      <c r="R164" s="1"/>
      <c r="T164" s="1"/>
    </row>
    <row r="165" spans="9:20" x14ac:dyDescent="0.15">
      <c r="I165" s="1"/>
      <c r="M165" s="1"/>
      <c r="R165" s="1"/>
      <c r="T165" s="1"/>
    </row>
    <row r="166" spans="9:20" x14ac:dyDescent="0.15">
      <c r="I166" s="1"/>
      <c r="M166" s="1"/>
    </row>
    <row r="167" spans="9:20" x14ac:dyDescent="0.15">
      <c r="I167" s="1"/>
      <c r="M167" s="1"/>
      <c r="T167" s="1"/>
    </row>
    <row r="168" spans="9:20" x14ac:dyDescent="0.15">
      <c r="I168" s="1"/>
      <c r="M168" s="1"/>
      <c r="R168" s="1"/>
      <c r="T168" s="1"/>
    </row>
    <row r="169" spans="9:20" x14ac:dyDescent="0.15">
      <c r="I169" s="1"/>
      <c r="M169" s="1"/>
    </row>
    <row r="170" spans="9:20" x14ac:dyDescent="0.15">
      <c r="I170" s="1"/>
      <c r="M170" s="1"/>
    </row>
    <row r="171" spans="9:20" x14ac:dyDescent="0.15">
      <c r="I171" s="1"/>
      <c r="M171" s="1"/>
      <c r="R171" s="1"/>
      <c r="T171" s="1"/>
    </row>
    <row r="172" spans="9:20" x14ac:dyDescent="0.15">
      <c r="I172" s="1"/>
      <c r="M172" s="1"/>
      <c r="T172" s="1"/>
    </row>
    <row r="173" spans="9:20" x14ac:dyDescent="0.15">
      <c r="I173" s="1"/>
      <c r="M173" s="1"/>
      <c r="R173" s="1"/>
      <c r="T173" s="1"/>
    </row>
    <row r="174" spans="9:20" x14ac:dyDescent="0.15">
      <c r="I174" s="1"/>
      <c r="M174" s="1"/>
      <c r="R174" s="1"/>
      <c r="T174" s="1"/>
    </row>
    <row r="175" spans="9:20" x14ac:dyDescent="0.15">
      <c r="I175" s="1"/>
      <c r="M175" s="1"/>
      <c r="R175" s="1"/>
      <c r="T175" s="1"/>
    </row>
    <row r="176" spans="9:20" x14ac:dyDescent="0.15">
      <c r="I176" s="1"/>
      <c r="M176" s="1"/>
      <c r="R176" s="1"/>
      <c r="T176" s="1"/>
    </row>
    <row r="177" spans="9:20" x14ac:dyDescent="0.15">
      <c r="I177" s="1"/>
      <c r="M177" s="1"/>
      <c r="R177" s="1"/>
      <c r="T177" s="1"/>
    </row>
    <row r="178" spans="9:20" x14ac:dyDescent="0.15">
      <c r="I178" s="1"/>
      <c r="M178" s="1"/>
      <c r="R178" s="1"/>
      <c r="T178" s="1"/>
    </row>
    <row r="179" spans="9:20" x14ac:dyDescent="0.15">
      <c r="I179" s="1"/>
      <c r="M179" s="1"/>
      <c r="R179" s="1"/>
      <c r="T179" s="1"/>
    </row>
    <row r="180" spans="9:20" x14ac:dyDescent="0.15">
      <c r="I180" s="1"/>
      <c r="M180" s="1"/>
      <c r="R180" s="1"/>
      <c r="T180" s="1"/>
    </row>
  </sheetData>
  <sortState ref="A2:Q92">
    <sortCondition ref="J2:J92"/>
    <sortCondition ref="K2:K92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6"/>
  <sheetViews>
    <sheetView zoomScale="85" zoomScaleNormal="85" workbookViewId="0">
      <selection activeCell="B3" sqref="B3:Q3"/>
    </sheetView>
  </sheetViews>
  <sheetFormatPr defaultColWidth="9.125" defaultRowHeight="13.5" x14ac:dyDescent="0.15"/>
  <cols>
    <col min="1" max="1" width="9.125" style="2"/>
    <col min="2" max="17" width="12.25" style="2" customWidth="1"/>
    <col min="18" max="16384" width="9.125" style="2"/>
  </cols>
  <sheetData>
    <row r="1" spans="1:17" x14ac:dyDescent="0.15">
      <c r="B1" s="181" t="s">
        <v>91</v>
      </c>
      <c r="C1" s="181"/>
      <c r="D1" s="181" t="s">
        <v>70</v>
      </c>
      <c r="E1" s="181"/>
      <c r="F1" s="181" t="s">
        <v>76</v>
      </c>
      <c r="G1" s="181"/>
      <c r="H1" s="181" t="s">
        <v>77</v>
      </c>
      <c r="I1" s="181"/>
      <c r="J1" s="181" t="s">
        <v>78</v>
      </c>
      <c r="K1" s="181"/>
      <c r="L1" s="181" t="s">
        <v>79</v>
      </c>
      <c r="M1" s="181"/>
      <c r="N1" s="181" t="s">
        <v>92</v>
      </c>
      <c r="O1" s="181"/>
      <c r="P1" s="181" t="s">
        <v>50</v>
      </c>
      <c r="Q1" s="181"/>
    </row>
    <row r="2" spans="1:17" ht="14.25" thickBot="1" x14ac:dyDescent="0.2">
      <c r="B2" s="3" t="s">
        <v>93</v>
      </c>
      <c r="C2" s="3" t="s">
        <v>94</v>
      </c>
      <c r="D2" s="3" t="s">
        <v>93</v>
      </c>
      <c r="E2" s="3" t="s">
        <v>94</v>
      </c>
      <c r="F2" s="3" t="s">
        <v>93</v>
      </c>
      <c r="G2" s="3" t="s">
        <v>94</v>
      </c>
      <c r="H2" s="3" t="s">
        <v>93</v>
      </c>
      <c r="I2" s="3" t="s">
        <v>94</v>
      </c>
      <c r="J2" s="3" t="s">
        <v>93</v>
      </c>
      <c r="K2" s="3" t="s">
        <v>94</v>
      </c>
      <c r="L2" s="3" t="s">
        <v>93</v>
      </c>
      <c r="M2" s="3" t="s">
        <v>94</v>
      </c>
      <c r="N2" s="3" t="s">
        <v>93</v>
      </c>
      <c r="O2" s="3" t="s">
        <v>94</v>
      </c>
      <c r="P2" s="3" t="s">
        <v>93</v>
      </c>
      <c r="Q2" s="3" t="s">
        <v>94</v>
      </c>
    </row>
    <row r="3" spans="1:17" ht="14.25" thickBot="1" x14ac:dyDescent="0.2">
      <c r="A3" s="4" t="s">
        <v>95</v>
      </c>
      <c r="B3" s="80"/>
      <c r="C3" s="81"/>
      <c r="D3" s="80"/>
      <c r="E3" s="81"/>
      <c r="F3" s="82"/>
      <c r="G3" s="83"/>
      <c r="H3" s="82"/>
      <c r="I3" s="81"/>
      <c r="J3" s="80"/>
      <c r="K3" s="81"/>
      <c r="L3" s="82"/>
      <c r="M3" s="81"/>
      <c r="N3" s="80"/>
      <c r="O3" s="81"/>
      <c r="P3" s="80"/>
      <c r="Q3" s="84"/>
    </row>
    <row r="4" spans="1:17" s="8" customFormat="1" ht="14.25" thickTop="1" x14ac:dyDescent="0.15">
      <c r="A4" s="5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8" customFormat="1" x14ac:dyDescent="0.15">
      <c r="B5" s="9"/>
    </row>
    <row r="6" spans="1:17" s="8" customFormat="1" x14ac:dyDescent="0.15">
      <c r="B6" s="10" t="s">
        <v>91</v>
      </c>
      <c r="C6" s="10" t="s">
        <v>70</v>
      </c>
      <c r="D6" s="10" t="s">
        <v>76</v>
      </c>
      <c r="E6" s="10" t="s">
        <v>99</v>
      </c>
      <c r="F6" s="10" t="s">
        <v>78</v>
      </c>
      <c r="G6" s="10" t="s">
        <v>79</v>
      </c>
      <c r="H6" s="10" t="s">
        <v>50</v>
      </c>
      <c r="I6" s="10"/>
    </row>
    <row r="7" spans="1:17" s="8" customFormat="1" x14ac:dyDescent="0.15">
      <c r="B7" s="11">
        <f>C3</f>
        <v>0</v>
      </c>
      <c r="C7" s="11">
        <f>E3</f>
        <v>0</v>
      </c>
      <c r="D7" s="11">
        <f>G3</f>
        <v>0</v>
      </c>
      <c r="E7" s="11">
        <f>I3</f>
        <v>0</v>
      </c>
      <c r="F7" s="11">
        <f>K3</f>
        <v>0</v>
      </c>
      <c r="G7" s="11">
        <f>M3</f>
        <v>0</v>
      </c>
      <c r="H7" s="11">
        <f>Q3</f>
        <v>0</v>
      </c>
    </row>
    <row r="8" spans="1:17" x14ac:dyDescent="0.15">
      <c r="C8" s="12"/>
    </row>
    <row r="9" spans="1:17" x14ac:dyDescent="0.15">
      <c r="C9" s="12">
        <f>ABS(C7)</f>
        <v>0</v>
      </c>
    </row>
    <row r="10" spans="1:17" x14ac:dyDescent="0.15">
      <c r="C10" s="12"/>
    </row>
    <row r="11" spans="1:17" x14ac:dyDescent="0.15">
      <c r="C11" s="12">
        <f>C9*24</f>
        <v>0</v>
      </c>
    </row>
    <row r="12" spans="1:17" x14ac:dyDescent="0.15">
      <c r="C12" s="12"/>
    </row>
    <row r="23" spans="2:17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65" spans="2:8" x14ac:dyDescent="0.15">
      <c r="B265" s="14" t="s">
        <v>86</v>
      </c>
      <c r="C265" s="14" t="s">
        <v>96</v>
      </c>
      <c r="D265" s="14" t="s">
        <v>87</v>
      </c>
      <c r="E265" s="14" t="s">
        <v>88</v>
      </c>
      <c r="F265" s="14" t="s">
        <v>89</v>
      </c>
      <c r="G265" s="15" t="s">
        <v>97</v>
      </c>
      <c r="H265" s="15" t="s">
        <v>98</v>
      </c>
    </row>
    <row r="266" spans="2:8" x14ac:dyDescent="0.15">
      <c r="B266" s="16">
        <f>C3</f>
        <v>0</v>
      </c>
      <c r="C266" s="16">
        <f>E3</f>
        <v>0</v>
      </c>
      <c r="D266" s="16">
        <f>G3</f>
        <v>0</v>
      </c>
      <c r="E266" s="16">
        <f>I3</f>
        <v>0</v>
      </c>
      <c r="F266" s="16">
        <f>K3</f>
        <v>0</v>
      </c>
      <c r="G266" s="16">
        <f>M3</f>
        <v>0</v>
      </c>
      <c r="H266" s="16">
        <f>Q3</f>
        <v>0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T55"/>
  <sheetViews>
    <sheetView workbookViewId="0"/>
  </sheetViews>
  <sheetFormatPr defaultColWidth="9" defaultRowHeight="13.5" x14ac:dyDescent="0.15"/>
  <cols>
    <col min="1" max="16384" width="9" style="2"/>
  </cols>
  <sheetData>
    <row r="2" spans="9:20" x14ac:dyDescent="0.15">
      <c r="I2" s="1"/>
      <c r="M2" s="1"/>
      <c r="T2" s="1"/>
    </row>
    <row r="3" spans="9:20" x14ac:dyDescent="0.15">
      <c r="I3" s="1"/>
      <c r="M3" s="1"/>
      <c r="R3" s="1"/>
      <c r="T3" s="1"/>
    </row>
    <row r="4" spans="9:20" x14ac:dyDescent="0.15">
      <c r="I4" s="1"/>
      <c r="M4" s="1"/>
      <c r="R4" s="1"/>
      <c r="T4" s="1"/>
    </row>
    <row r="5" spans="9:20" x14ac:dyDescent="0.15">
      <c r="I5" s="1"/>
      <c r="M5" s="1"/>
      <c r="R5" s="1"/>
      <c r="T5" s="1"/>
    </row>
    <row r="6" spans="9:20" x14ac:dyDescent="0.15">
      <c r="I6" s="1"/>
      <c r="M6" s="1"/>
      <c r="R6" s="1"/>
      <c r="T6" s="1"/>
    </row>
    <row r="7" spans="9:20" x14ac:dyDescent="0.15">
      <c r="I7" s="1"/>
      <c r="M7" s="1"/>
      <c r="R7" s="1"/>
      <c r="T7" s="1"/>
    </row>
    <row r="8" spans="9:20" x14ac:dyDescent="0.15">
      <c r="I8" s="1"/>
      <c r="M8" s="1"/>
      <c r="R8" s="1"/>
      <c r="T8" s="1"/>
    </row>
    <row r="9" spans="9:20" x14ac:dyDescent="0.15">
      <c r="I9" s="1"/>
      <c r="M9" s="1"/>
      <c r="R9" s="1"/>
      <c r="T9" s="1"/>
    </row>
    <row r="10" spans="9:20" x14ac:dyDescent="0.15">
      <c r="I10" s="1"/>
      <c r="M10" s="1"/>
      <c r="R10" s="1"/>
      <c r="T10" s="1"/>
    </row>
    <row r="11" spans="9:20" x14ac:dyDescent="0.15">
      <c r="I11" s="1"/>
      <c r="M11" s="1"/>
      <c r="R11" s="1"/>
      <c r="T11" s="1"/>
    </row>
    <row r="12" spans="9:20" x14ac:dyDescent="0.15">
      <c r="I12" s="1"/>
      <c r="M12" s="1"/>
      <c r="R12" s="1"/>
      <c r="T12" s="1"/>
    </row>
    <row r="13" spans="9:20" x14ac:dyDescent="0.15">
      <c r="I13" s="1"/>
      <c r="M13" s="1"/>
      <c r="R13" s="1"/>
      <c r="T13" s="1"/>
    </row>
    <row r="14" spans="9:20" x14ac:dyDescent="0.15">
      <c r="I14" s="1"/>
      <c r="M14" s="1"/>
      <c r="T14" s="1"/>
    </row>
    <row r="15" spans="9:20" x14ac:dyDescent="0.15">
      <c r="I15" s="1"/>
      <c r="M15" s="1"/>
      <c r="R15" s="1"/>
      <c r="T15" s="1"/>
    </row>
    <row r="16" spans="9:20" x14ac:dyDescent="0.15">
      <c r="I16" s="1"/>
      <c r="M16" s="1"/>
      <c r="R16" s="1"/>
      <c r="T16" s="1"/>
    </row>
    <row r="17" spans="9:20" x14ac:dyDescent="0.15">
      <c r="I17" s="1"/>
      <c r="M17" s="1"/>
      <c r="R17" s="1"/>
      <c r="T17" s="1"/>
    </row>
    <row r="18" spans="9:20" x14ac:dyDescent="0.15">
      <c r="I18" s="1"/>
      <c r="M18" s="1"/>
      <c r="R18" s="1"/>
      <c r="T18" s="1"/>
    </row>
    <row r="19" spans="9:20" x14ac:dyDescent="0.15">
      <c r="I19" s="1"/>
      <c r="M19" s="1"/>
      <c r="R19" s="1"/>
      <c r="T19" s="1"/>
    </row>
    <row r="20" spans="9:20" x14ac:dyDescent="0.15">
      <c r="I20" s="1"/>
      <c r="M20" s="1"/>
      <c r="T20" s="1"/>
    </row>
    <row r="21" spans="9:20" x14ac:dyDescent="0.15">
      <c r="I21" s="1"/>
      <c r="M21" s="1"/>
      <c r="R21" s="1"/>
      <c r="T21" s="1"/>
    </row>
    <row r="22" spans="9:20" x14ac:dyDescent="0.15">
      <c r="I22" s="1"/>
      <c r="M22" s="1"/>
      <c r="R22" s="1"/>
      <c r="T22" s="1"/>
    </row>
    <row r="23" spans="9:20" x14ac:dyDescent="0.15">
      <c r="I23" s="1"/>
      <c r="M23" s="1"/>
      <c r="R23" s="1"/>
      <c r="T23" s="1"/>
    </row>
    <row r="24" spans="9:20" x14ac:dyDescent="0.15">
      <c r="I24" s="1"/>
      <c r="M24" s="1"/>
      <c r="R24" s="1"/>
      <c r="T24" s="1"/>
    </row>
    <row r="25" spans="9:20" x14ac:dyDescent="0.15">
      <c r="I25" s="1"/>
      <c r="M25" s="1"/>
      <c r="R25" s="1"/>
      <c r="T25" s="1"/>
    </row>
    <row r="26" spans="9:20" x14ac:dyDescent="0.15">
      <c r="I26" s="1"/>
      <c r="M26" s="1"/>
      <c r="R26" s="1"/>
      <c r="T26" s="1"/>
    </row>
    <row r="27" spans="9:20" x14ac:dyDescent="0.15">
      <c r="I27" s="1"/>
      <c r="M27" s="1"/>
      <c r="R27" s="1"/>
      <c r="T27" s="1"/>
    </row>
    <row r="28" spans="9:20" x14ac:dyDescent="0.15">
      <c r="I28" s="1"/>
      <c r="M28" s="1"/>
      <c r="R28" s="1"/>
      <c r="T28" s="1"/>
    </row>
    <row r="29" spans="9:20" x14ac:dyDescent="0.15">
      <c r="I29" s="1"/>
      <c r="M29" s="1"/>
      <c r="R29" s="1"/>
      <c r="T29" s="1"/>
    </row>
    <row r="30" spans="9:20" x14ac:dyDescent="0.15">
      <c r="I30" s="1"/>
      <c r="M30" s="1"/>
      <c r="R30" s="1"/>
      <c r="T30" s="1"/>
    </row>
    <row r="31" spans="9:20" x14ac:dyDescent="0.15">
      <c r="I31" s="1"/>
      <c r="M31" s="1"/>
      <c r="R31" s="1"/>
      <c r="T31" s="1"/>
    </row>
    <row r="32" spans="9:20" x14ac:dyDescent="0.15">
      <c r="I32" s="1"/>
      <c r="M32" s="1"/>
      <c r="R32" s="1"/>
      <c r="T32" s="1"/>
    </row>
    <row r="33" spans="9:20" x14ac:dyDescent="0.15">
      <c r="I33" s="1"/>
      <c r="M33" s="1"/>
      <c r="R33" s="1"/>
      <c r="T33" s="1"/>
    </row>
    <row r="34" spans="9:20" x14ac:dyDescent="0.15">
      <c r="I34" s="1"/>
      <c r="M34" s="1"/>
      <c r="R34" s="1"/>
      <c r="T34" s="1"/>
    </row>
    <row r="35" spans="9:20" x14ac:dyDescent="0.15">
      <c r="I35" s="1"/>
      <c r="M35" s="1"/>
      <c r="R35" s="1"/>
      <c r="T35" s="1"/>
    </row>
    <row r="36" spans="9:20" x14ac:dyDescent="0.15">
      <c r="I36" s="1"/>
      <c r="M36" s="1"/>
      <c r="R36" s="1"/>
      <c r="T36" s="1"/>
    </row>
    <row r="37" spans="9:20" x14ac:dyDescent="0.15">
      <c r="I37" s="1"/>
      <c r="M37" s="1"/>
      <c r="T37" s="1"/>
    </row>
    <row r="38" spans="9:20" x14ac:dyDescent="0.15">
      <c r="I38" s="1"/>
      <c r="M38" s="1"/>
      <c r="R38" s="1"/>
      <c r="T38" s="1"/>
    </row>
    <row r="39" spans="9:20" x14ac:dyDescent="0.15">
      <c r="I39" s="1"/>
      <c r="M39" s="1"/>
      <c r="R39" s="1"/>
      <c r="T39" s="1"/>
    </row>
    <row r="40" spans="9:20" x14ac:dyDescent="0.15">
      <c r="I40" s="1"/>
      <c r="M40" s="1"/>
      <c r="R40" s="1"/>
      <c r="T40" s="1"/>
    </row>
    <row r="41" spans="9:20" x14ac:dyDescent="0.15">
      <c r="I41" s="1"/>
      <c r="M41" s="1"/>
      <c r="R41" s="1"/>
      <c r="T41" s="1"/>
    </row>
    <row r="42" spans="9:20" x14ac:dyDescent="0.15">
      <c r="I42" s="1"/>
      <c r="M42" s="1"/>
      <c r="T42" s="1"/>
    </row>
    <row r="43" spans="9:20" x14ac:dyDescent="0.15">
      <c r="I43" s="1"/>
      <c r="M43" s="1"/>
      <c r="R43" s="1"/>
      <c r="T43" s="1"/>
    </row>
    <row r="44" spans="9:20" x14ac:dyDescent="0.15">
      <c r="I44" s="1"/>
      <c r="M44" s="1"/>
      <c r="R44" s="1"/>
      <c r="T44" s="1"/>
    </row>
    <row r="45" spans="9:20" x14ac:dyDescent="0.15">
      <c r="I45" s="1"/>
      <c r="M45" s="1"/>
      <c r="R45" s="1"/>
      <c r="T45" s="1"/>
    </row>
    <row r="46" spans="9:20" x14ac:dyDescent="0.15">
      <c r="I46" s="1"/>
      <c r="M46" s="1"/>
      <c r="R46" s="1"/>
      <c r="T46" s="1"/>
    </row>
    <row r="47" spans="9:20" x14ac:dyDescent="0.15">
      <c r="I47" s="1"/>
      <c r="M47" s="1"/>
      <c r="R47" s="1"/>
      <c r="T47" s="1"/>
    </row>
    <row r="48" spans="9:20" x14ac:dyDescent="0.15">
      <c r="I48" s="1"/>
      <c r="M48" s="1"/>
      <c r="R48" s="1"/>
      <c r="T48" s="1"/>
    </row>
    <row r="49" spans="9:20" x14ac:dyDescent="0.15">
      <c r="I49" s="1"/>
      <c r="M49" s="1"/>
      <c r="R49" s="1"/>
      <c r="T49" s="1"/>
    </row>
    <row r="50" spans="9:20" x14ac:dyDescent="0.15">
      <c r="I50" s="1"/>
      <c r="M50" s="1"/>
      <c r="R50" s="1"/>
      <c r="T50" s="1"/>
    </row>
    <row r="51" spans="9:20" x14ac:dyDescent="0.15">
      <c r="I51" s="1"/>
      <c r="M51" s="1"/>
      <c r="T51" s="1"/>
    </row>
    <row r="52" spans="9:20" x14ac:dyDescent="0.15">
      <c r="I52" s="1"/>
      <c r="M52" s="1"/>
      <c r="R52" s="1"/>
      <c r="T52" s="1"/>
    </row>
    <row r="53" spans="9:20" x14ac:dyDescent="0.15">
      <c r="I53" s="1"/>
      <c r="M53" s="1"/>
      <c r="R53" s="1"/>
      <c r="T53" s="1"/>
    </row>
    <row r="54" spans="9:20" x14ac:dyDescent="0.15">
      <c r="I54" s="1"/>
      <c r="M54" s="1"/>
      <c r="T54" s="1"/>
    </row>
    <row r="55" spans="9:20" x14ac:dyDescent="0.15">
      <c r="I55" s="1"/>
      <c r="M55" s="1"/>
      <c r="R55" s="1"/>
      <c r="T55" s="1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T15"/>
  <sheetViews>
    <sheetView workbookViewId="0">
      <selection activeCell="G32" sqref="G32"/>
    </sheetView>
  </sheetViews>
  <sheetFormatPr defaultColWidth="9" defaultRowHeight="13.5" x14ac:dyDescent="0.15"/>
  <cols>
    <col min="1" max="19" width="9" style="2"/>
    <col min="20" max="20" width="11" style="2" bestFit="1" customWidth="1"/>
    <col min="21" max="16384" width="9" style="2"/>
  </cols>
  <sheetData>
    <row r="2" spans="9:20" x14ac:dyDescent="0.15">
      <c r="I2" s="1"/>
      <c r="M2" s="1"/>
      <c r="T2" s="1"/>
    </row>
    <row r="3" spans="9:20" x14ac:dyDescent="0.15">
      <c r="I3" s="1"/>
      <c r="M3" s="1"/>
      <c r="T3" s="1"/>
    </row>
    <row r="4" spans="9:20" x14ac:dyDescent="0.15">
      <c r="I4" s="1"/>
      <c r="M4" s="1"/>
      <c r="R4" s="1"/>
      <c r="T4" s="1"/>
    </row>
    <row r="5" spans="9:20" x14ac:dyDescent="0.15">
      <c r="I5" s="1"/>
      <c r="M5" s="1"/>
      <c r="R5" s="1"/>
      <c r="T5" s="1"/>
    </row>
    <row r="6" spans="9:20" x14ac:dyDescent="0.15">
      <c r="I6" s="1"/>
      <c r="M6" s="1"/>
      <c r="R6" s="1"/>
      <c r="T6" s="1"/>
    </row>
    <row r="7" spans="9:20" x14ac:dyDescent="0.15">
      <c r="I7" s="1"/>
      <c r="M7" s="1"/>
      <c r="R7" s="1"/>
      <c r="T7" s="1"/>
    </row>
    <row r="8" spans="9:20" x14ac:dyDescent="0.15">
      <c r="I8" s="1"/>
      <c r="M8" s="1"/>
      <c r="R8" s="1"/>
      <c r="T8" s="1"/>
    </row>
    <row r="9" spans="9:20" x14ac:dyDescent="0.15">
      <c r="I9" s="1"/>
      <c r="M9" s="1"/>
      <c r="R9" s="1"/>
      <c r="T9" s="1"/>
    </row>
    <row r="10" spans="9:20" x14ac:dyDescent="0.15">
      <c r="I10" s="1"/>
      <c r="M10" s="1"/>
      <c r="R10" s="1"/>
      <c r="T10" s="1"/>
    </row>
    <row r="11" spans="9:20" x14ac:dyDescent="0.15">
      <c r="I11" s="1"/>
      <c r="M11" s="1"/>
      <c r="T11" s="1"/>
    </row>
    <row r="12" spans="9:20" x14ac:dyDescent="0.15">
      <c r="I12" s="1"/>
      <c r="M12" s="1"/>
      <c r="T12" s="1"/>
    </row>
    <row r="13" spans="9:20" x14ac:dyDescent="0.15">
      <c r="I13" s="1"/>
      <c r="M13" s="1"/>
      <c r="T13" s="1"/>
    </row>
    <row r="14" spans="9:20" x14ac:dyDescent="0.15">
      <c r="I14" s="1"/>
      <c r="M14" s="1"/>
      <c r="T14" s="1"/>
    </row>
    <row r="15" spans="9:20" x14ac:dyDescent="0.15">
      <c r="I15" s="1"/>
      <c r="M15" s="1"/>
      <c r="T15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店舗会議資料</vt:lpstr>
      <vt:lpstr>作業CSV</vt:lpstr>
      <vt:lpstr>問合せCSV</vt:lpstr>
      <vt:lpstr>タイムマネジメント</vt:lpstr>
      <vt:lpstr>今月受注</vt:lpstr>
      <vt:lpstr>来月受注</vt:lpstr>
      <vt:lpstr>店舗会議資料!Print_Area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inazawa3</dc:creator>
  <cp:lastModifiedBy>kondo</cp:lastModifiedBy>
  <cp:lastPrinted>2023-05-26T07:06:47Z</cp:lastPrinted>
  <dcterms:created xsi:type="dcterms:W3CDTF">2017-09-09T10:02:42Z</dcterms:created>
  <dcterms:modified xsi:type="dcterms:W3CDTF">2023-06-13T06:51:40Z</dcterms:modified>
</cp:coreProperties>
</file>